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Справка 1" sheetId="8" state="hidden" r:id="rId8"/>
    <sheet name="Флак" sheetId="9" state="hidden" r:id="rId9"/>
    <sheet name="Spravochnik" sheetId="10" state="hidden" r:id="rId10"/>
  </sheets>
  <definedNames>
    <definedName name="Data_Adr">'Флак'!$J$2:$M$7</definedName>
    <definedName name="data_r_1">'Раздел 1'!$O$20:$U$26</definedName>
    <definedName name="data_r_2">'Раздел 2'!$O$20:$AB$25</definedName>
    <definedName name="data_r_3">'Раздел 3'!$O$20:$Q$55</definedName>
    <definedName name="data_r_4">'Раздел 4'!$O$20:$R$35</definedName>
    <definedName name="data_r_5">'Раздел 5'!$O$20:$P$29</definedName>
    <definedName name="data_r_6">'Раздел 6'!$O$20:$Q$41</definedName>
    <definedName name="data_r_7">'Справка 1'!$O$20:$P$21</definedName>
    <definedName name="P_1">'Титульный лист'!$X$29</definedName>
    <definedName name="P_2">'Титульный лист'!$X$30</definedName>
    <definedName name="P_3">'Титульный лист'!$A$34</definedName>
    <definedName name="P_4">'Титульный лист'!$R$34</definedName>
    <definedName name="P_5">'Титульный лист'!$AI$34</definedName>
    <definedName name="P_6">'Титульный лист'!$AZ$34</definedName>
    <definedName name="P_7">'Титульный лист'!$BP$34</definedName>
    <definedName name="R_1">'Раздел 6'!$O$45</definedName>
    <definedName name="R_2">'Раздел 6'!$S$45</definedName>
    <definedName name="R_3">'Раздел 6'!$O$48</definedName>
    <definedName name="R_4">'Раздел 6'!$S$48</definedName>
    <definedName name="razdel_01">'Раздел 1'!$P$20:$U$26</definedName>
    <definedName name="razdel_02">'Раздел 2'!$P$20:$AB$25</definedName>
    <definedName name="razdel_03">'Раздел 3'!$P$20:$Q$55</definedName>
    <definedName name="razdel_04">'Раздел 4'!$P$20:$R$35</definedName>
    <definedName name="razdel_05">'Раздел 5'!$P$20:$P$29</definedName>
    <definedName name="razdel_06">'Раздел 6'!$P$20:$Q$41</definedName>
    <definedName name="razdel_07">'Справка 1'!$P$20:$P$21</definedName>
    <definedName name="T_Check">'Флак'!$A$2:$H$190</definedName>
    <definedName name="Verificationcheck">'Флак'!$O$3:$P$4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<sst xmlns="http://schemas.openxmlformats.org/spreadsheetml/2006/main" count="400" uniqueCount="373">
  <si>
    <t>Наименование показателей</t>
  </si>
  <si>
    <t>предоставлено в пользование</t>
  </si>
  <si>
    <t>предоставлено в аренду</t>
  </si>
  <si>
    <t xml:space="preserve">другие формы </t>
  </si>
  <si>
    <t>Всего (сумма строк 02-06)</t>
  </si>
  <si>
    <t>№
строки</t>
  </si>
  <si>
    <t xml:space="preserve">   в том числе:
      земельные участки под учебно-лабораторными зданиями
      и сооружениями</t>
  </si>
  <si>
    <t xml:space="preserve">      земельные участки под зданиями общежитий</t>
  </si>
  <si>
    <t xml:space="preserve">      полигоны</t>
  </si>
  <si>
    <t xml:space="preserve">      земельные участки под жилыми домами, оздоровительными
      учреждениями, столовыми, спортивными учреждениями и
      другими</t>
  </si>
  <si>
    <t>Код по ОКЕИ: квадратный метр - 055, единица - 642</t>
  </si>
  <si>
    <t>Общая пло-щадь земель-ных участков (сумма
граф 5-8)</t>
  </si>
  <si>
    <t>Площадь зданий и помещений по форме владения, пользования (из графы 4)</t>
  </si>
  <si>
    <t>Из общей площади (из графы 4)</t>
  </si>
  <si>
    <t>на правах собствен-ности</t>
  </si>
  <si>
    <t>в оператив-ном управле-нии</t>
  </si>
  <si>
    <t>арендован-ная</t>
  </si>
  <si>
    <t>другие формы владения</t>
  </si>
  <si>
    <t>сдано в аренду или субаренду</t>
  </si>
  <si>
    <t>находятся на капитальном ремонте или  реконструк-ции</t>
  </si>
  <si>
    <t>учебная</t>
  </si>
  <si>
    <t>учебно-вспомога-тельная и подсобная</t>
  </si>
  <si>
    <t>жилая</t>
  </si>
  <si>
    <t>всего</t>
  </si>
  <si>
    <t>из нее занятая</t>
  </si>
  <si>
    <t>работниками образователь-ного учреждения</t>
  </si>
  <si>
    <t>Всего (сумма строк 02, 04, 05)</t>
  </si>
  <si>
    <t xml:space="preserve">Общая пло-щадь зданий и помещений (сумма граф 5-8 или 9-13) </t>
  </si>
  <si>
    <t xml:space="preserve">   в том числе:
      учебно-лабораторные здания</t>
  </si>
  <si>
    <t>Всего</t>
  </si>
  <si>
    <t>Численность обучающихся, имеющих льготное обеспечение горячим питанием (чел)</t>
  </si>
  <si>
    <t>1) Указываются помещения для кружковой работы, кабинеты, лаборатории, мастерские, имеющие самостоятельные помещения</t>
  </si>
  <si>
    <t>Коды по ОКЕИ: человек - 792, единица - 642, место - 698</t>
  </si>
  <si>
    <t>из них в кабинете информатики</t>
  </si>
  <si>
    <t>Код по ОКЕИ: единица - 642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</si>
  <si>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</si>
  <si>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</si>
  <si>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</si>
  <si>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</si>
  <si>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</si>
  <si>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</si>
  <si>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</si>
  <si>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</si>
  <si>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</si>
  <si>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</si>
  <si>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Поступление нефинансовых активов</t>
  </si>
  <si>
    <t>Расходы, осуще-ствляемые за счет внебюджетных источников финансирования</t>
  </si>
  <si>
    <t xml:space="preserve">         в том числе по группам:
            руководящие работники</t>
  </si>
  <si>
    <t xml:space="preserve">            педагогические работники</t>
  </si>
  <si>
    <t xml:space="preserve">               из них (из строки 05)
                  мастера производственного обучения</t>
  </si>
  <si>
    <t xml:space="preserve">                  преподаватели</t>
  </si>
  <si>
    <t xml:space="preserve">            учебно-вспомогательный персонал</t>
  </si>
  <si>
    <t xml:space="preserve">            обслуживающий персонал</t>
  </si>
  <si>
    <t xml:space="preserve">         прочие выплаты</t>
  </si>
  <si>
    <t xml:space="preserve">      в том числе:
         услуги связи</t>
  </si>
  <si>
    <t xml:space="preserve">         транспортные услуги</t>
  </si>
  <si>
    <t xml:space="preserve">         коммунальные услуги</t>
  </si>
  <si>
    <t xml:space="preserve">         арендная плата за пользование имуществом</t>
  </si>
  <si>
    <t xml:space="preserve">         услуги по содержанию имущества</t>
  </si>
  <si>
    <t xml:space="preserve">         прочие услуги</t>
  </si>
  <si>
    <t xml:space="preserve">   Социальное обеспечение </t>
  </si>
  <si>
    <t xml:space="preserve">   Прочие расходы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</si>
  <si>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</si>
  <si>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</si>
  <si>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</si>
  <si>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</si>
  <si>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</si>
  <si>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</si>
  <si>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</si>
  <si>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</si>
  <si>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</si>
  <si>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</si>
  <si>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</si>
  <si>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</si>
  <si>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</si>
  <si>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</si>
  <si>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</si>
  <si>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</si>
  <si>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</si>
  <si>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</si>
  <si>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</si>
  <si>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</si>
  <si>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 
организации по ОКПО</t>
  </si>
  <si>
    <t>Форма № 2 (профтех)</t>
  </si>
  <si>
    <t>0606021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</si>
  <si>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</si>
  <si>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</si>
  <si>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</si>
  <si>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</si>
  <si>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</si>
  <si>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</si>
  <si>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</si>
  <si>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</si>
  <si>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</si>
  <si>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</si>
  <si>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</si>
  <si>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</si>
  <si>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</si>
  <si>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</si>
  <si>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</si>
  <si>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</si>
  <si>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</si>
  <si>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</si>
  <si>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</si>
  <si>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</si>
  <si>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</si>
  <si>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</si>
  <si>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</si>
  <si>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</si>
  <si>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</si>
  <si>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</si>
  <si>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</si>
  <si>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</si>
  <si>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</si>
  <si>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</si>
  <si>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</si>
  <si>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</si>
  <si>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</si>
  <si>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</si>
  <si>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Раздел 1 строка 01 = Раздел 1 сумма строк 02-06 по графе 3</t>
  </si>
  <si>
    <t>Раздел 1 строка 01 = Раздел 1 сумма строк 02-06 по графе 4</t>
  </si>
  <si>
    <t>Раздел 1 строка 01 = Раздел 1 сумма строк 02-06 по графе 5</t>
  </si>
  <si>
    <t>Раздел 1 строка 01 = Раздел 1 сумма строк 02-06 по графе 6</t>
  </si>
  <si>
    <t>Раздел 1 строка 01 = Раздел 1 сумма строк 02-06 по графе 7</t>
  </si>
  <si>
    <t>Раздел 1 строка 01 = Раздел 1 сумма строк 02-06 по графе 8</t>
  </si>
  <si>
    <t>Раздел 1 графа 4 = Раздел 1 сумма граф 5-8 по строке 01</t>
  </si>
  <si>
    <t>Раздел 1 графа 4 = Раздел 1 сумма граф 5-8 по строке 02</t>
  </si>
  <si>
    <t>Раздел 1 графа 4 = Раздел 1 сумма граф 5-8 по строке 03</t>
  </si>
  <si>
    <t>Раздел 1 графа 4 = Раздел 1 сумма граф 5-8 по строке 04</t>
  </si>
  <si>
    <t>Раздел 1 графа 4 = Раздел 1 сумма граф 5-8 по строке 05</t>
  </si>
  <si>
    <t>Раздел 1 графа 4 = Раздел 1 сумма граф 5-8 по строке 06</t>
  </si>
  <si>
    <t>Раздел 2 строка 01 = Раздел 2 сумма строк 02+04+05 по графе 3</t>
  </si>
  <si>
    <t>Раздел 2 строка 01 = Раздел 2 сумма строк 02+04+05 по графе 4</t>
  </si>
  <si>
    <t>Раздел 2 строка 01 = Раздел 2 сумма строк 02+04+05 по графе 5</t>
  </si>
  <si>
    <t>Раздел 2 строка 01 = Раздел 2 сумма строк 02+04+05 по графе 6</t>
  </si>
  <si>
    <t>Раздел 2 строка 01 = Раздел 2 сумма строк 02+04+05 по графе 7</t>
  </si>
  <si>
    <t>Раздел 2 строка 01 = Раздел 2 сумма строк 02+04+05 по графе 8</t>
  </si>
  <si>
    <t>Раздел 2 строка 01 = Раздел 2 сумма строк 02+04+05 по графе 9</t>
  </si>
  <si>
    <t>Раздел 2 строка 01 = Раздел 2 сумма строк 02+04+05 по графе 10</t>
  </si>
  <si>
    <t>Раздел 2 строка 02 &gt;= Раздел 2 строка 03 по графе 4</t>
  </si>
  <si>
    <t>Раздел 2 строка 02 &gt;= Раздел 2 строка 03 по графе 5</t>
  </si>
  <si>
    <t>Раздел 2 строка 02 &gt;= Раздел 2 строка 03 по графе 6</t>
  </si>
  <si>
    <t>Раздел 2 строка 02 &gt;= Раздел 2 строка 03 по графе 7</t>
  </si>
  <si>
    <t>Раздел 2 строка 02 &gt;= Раздел 2 строка 03 по графе 8</t>
  </si>
  <si>
    <t>Раздел 2 строка 02 &gt;= Раздел 2 строка 03 по графе 9</t>
  </si>
  <si>
    <t>Раздел 2 строка 02 &gt;= Раздел 2 строка 03 по графе 10</t>
  </si>
  <si>
    <t>Раздел 2 строка 02 &gt;= Раздел 2 строка 03 по графе 11</t>
  </si>
  <si>
    <t>Раздел 2 строка 02 &gt;= Раздел 2 строка 03 по графе 12</t>
  </si>
  <si>
    <t>Раздел 2 графа 4 = Раздел 2 сумма граф 5-8 по строке 01</t>
  </si>
  <si>
    <t>Раздел 2 графа 4 = Раздел 2 сумма граф 5-8 по строке 02</t>
  </si>
  <si>
    <t>Раздел 2 графа 4 = Раздел 2 сумма граф 5-8 по строке 03</t>
  </si>
  <si>
    <t>Раздел 2 графа 4 = Раздел 2 сумма граф 5-8 по строке 04</t>
  </si>
  <si>
    <t>Раздел 2 графа 4 = Раздел 2 сумма граф 5-8 по строке 05</t>
  </si>
  <si>
    <t>Раздел 3 графа 3 &gt;= Раздел 3 графа 4 по строке 01</t>
  </si>
  <si>
    <t>Раздел 3 графа 3 &gt;= Раздел 3 графа 4 по строке 02</t>
  </si>
  <si>
    <t>Раздел 3 графа 3 &gt;= Раздел 3 графа 4 по строке 03</t>
  </si>
  <si>
    <t>Раздел 3 графа 3 &gt;= Раздел 3 графа 4 по строке 04</t>
  </si>
  <si>
    <t>Раздел 3 графа 3 &gt;= Раздел 3 графа 4 по строке 05</t>
  </si>
  <si>
    <t>Раздел 3 графа 3 &gt;= Раздел 3 графа 4 по строке 06</t>
  </si>
  <si>
    <t>Раздел 3 графа 3 &gt;= Раздел 3 графа 4 по строке 07</t>
  </si>
  <si>
    <t>Раздел 3 графа 3 &gt;= Раздел 3 графа 4 по строке 08</t>
  </si>
  <si>
    <t>Раздел 3 графа 3 &gt;= Раздел 3 графа 4 по строке 09</t>
  </si>
  <si>
    <t>Раздел 3 графа 3 &gt;= Раздел 3 графа 4 по строке 10</t>
  </si>
  <si>
    <t>Раздел 3 графа 3 &gt;= Раздел 3 графа 4 по строке 11</t>
  </si>
  <si>
    <t>Раздел 3 графа 3 &gt;= Раздел 3 графа 4 по строке 12</t>
  </si>
  <si>
    <t>Раздел 3 графа 3 &gt;= Раздел 3 графа 4 по строке 13</t>
  </si>
  <si>
    <t>Раздел 3 графа 3 &gt;= Раздел 3 графа 4 по строке 14</t>
  </si>
  <si>
    <t>Раздел 3 графа 3 &gt;= Раздел 3 графа 4 по строке 15</t>
  </si>
  <si>
    <t>Раздел 3 графа 3 &gt;= Раздел 3 графа 4 по строке 16</t>
  </si>
  <si>
    <t>Раздел 3 графа 3 &gt;= Раздел 3 графа 4 по строке 17</t>
  </si>
  <si>
    <t>Раздел 3 графа 3 &gt;= Раздел 3 графа 4 по строке 18</t>
  </si>
  <si>
    <t>Раздел 3 графа 3 &gt;= Раздел 3 графа 4 по строке 19</t>
  </si>
  <si>
    <t>Раздел 3 графа 3 &gt;= Раздел 3 графа 4 по строке 20</t>
  </si>
  <si>
    <t>Раздел 3 графа 3 &gt;= Раздел 3 графа 4 по строке 21</t>
  </si>
  <si>
    <t>Раздел 3 графа 3 &gt;= Раздел 3 графа 4 по строке 22</t>
  </si>
  <si>
    <t>Раздел 3 графа 3 &gt;= Раздел 3 графа 4 по строке 23</t>
  </si>
  <si>
    <t>Раздел 3 графа 3 &gt;= Раздел 3 графа 4 по строке 24</t>
  </si>
  <si>
    <t>Раздел 3 графа 3 &gt;= Раздел 3 графа 4 по строке 25</t>
  </si>
  <si>
    <t>Раздел 3 графа 3 &gt;= Раздел 3 графа 4 по строке 26</t>
  </si>
  <si>
    <t>Раздел 3 графа 3 &gt;= Раздел 3 графа 4 по строке 27</t>
  </si>
  <si>
    <t>Раздел 3 графа 3 &gt;= Раздел 3 графа 4 по строке 28</t>
  </si>
  <si>
    <t>Раздел 3 графа 3 &gt;= Раздел 3 графа 4 по строке 29</t>
  </si>
  <si>
    <t>Раздел 3 графа 3 &gt;= Раздел 3 графа 4 по строке 30</t>
  </si>
  <si>
    <t>Раздел 3 графа 3 &gt;= Раздел 3 графа 4 по строке 31</t>
  </si>
  <si>
    <t>Раздел 3 графа 3 &gt;= Раздел 3 графа 4 по строке 32</t>
  </si>
  <si>
    <t>Раздел 3 графа 3 &gt;= Раздел 3 графа 4 по строке 33</t>
  </si>
  <si>
    <t>Раздел 3 строка 07 &gt;= Раздел 3 строка 08 по графе 3</t>
  </si>
  <si>
    <t>Раздел 3 строка 07 &gt;= Раздел 3 строка 08 по графе 4</t>
  </si>
  <si>
    <t>Раздел 4 строка 03 &gt;= Раздел 4 строка 04 по графе 3</t>
  </si>
  <si>
    <t>Раздел 4 строка 03 &gt;= Раздел 4 строка 04 по графе 4</t>
  </si>
  <si>
    <t>Раздел 4 строка 03 &gt;= Раздел 4 строка 04 по графе 5</t>
  </si>
  <si>
    <t>Раздел 4 строка 03 &gt;= Раздел 4 строка 06 по графе 3</t>
  </si>
  <si>
    <t>Раздел 4 строка 03 &gt;= Раздел 4 строка 06 по графе 4</t>
  </si>
  <si>
    <t>Раздел 4 строка 03 &gt;= Раздел 4 строка 06 по графе 5</t>
  </si>
  <si>
    <t>Раздел 4 графа 3 &gt;= Раздел 4 графа 4 по строке 03</t>
  </si>
  <si>
    <t>Раздел 4 графа 3 &gt;= Раздел 4 графа 4 по строке 04</t>
  </si>
  <si>
    <t>Раздел 4 графа 3 &gt;= Раздел 4 графа 4 по строке 06</t>
  </si>
  <si>
    <t>Раздел 4 графа 4 &gt;= Раздел 4 графа 5 по строке 03</t>
  </si>
  <si>
    <t>Раздел 4 графа 4 &gt;= Раздел 4 графа 5 по строке 04</t>
  </si>
  <si>
    <t>Раздел 4 графа 4 &gt;= Раздел 4 графа 5 по строке 06</t>
  </si>
  <si>
    <t>Раздел 5 строка 01 = Раздел 5 сумма строк 02+03 по графе 3</t>
  </si>
  <si>
    <t>Раздел 5 строка 03 = Раздел 5 сумма строк 04+05+06+07+08 по графе 3</t>
  </si>
  <si>
    <t>Конец T_Check</t>
  </si>
  <si>
    <t>Раздел 3 Если строка 05 &gt; 0, то Раздел 3 строка 06 &gt; 0 по графе 3</t>
  </si>
  <si>
    <t>Раздел 3 Если строка 05 &gt; 0, то Раздел 3 строка 06 &gt; 0 по графе 4</t>
  </si>
  <si>
    <t>Раздел 3 Если строка 06 &gt; 0, то Раздел 3 строка 05 &gt; 0 по графе 3</t>
  </si>
  <si>
    <t>Раздел 3 Если строка 06 &gt; 0, то Раздел 3 строка 05 &gt; 0 по графе 4</t>
  </si>
  <si>
    <t>Раздел 3 Если строка 10 &gt; 0, то Раздел 3 строка 11 &gt; 0 по графе 3</t>
  </si>
  <si>
    <t>Раздел 3 Если строка 10 &gt; 0, то Раздел 3 строка 11 &gt; 0 по графе 4</t>
  </si>
  <si>
    <t>Раздел 3 Если строка 11 &gt; 0, то Раздел 3 строка 10 &gt; 0 по графе 3</t>
  </si>
  <si>
    <t>Раздел 3 Если строка 11 &gt; 0, то Раздел 3 строка 10 &gt; 0 по графе 4</t>
  </si>
  <si>
    <t xml:space="preserve">Наименование  </t>
  </si>
  <si>
    <t>Количество</t>
  </si>
  <si>
    <t>Число учреждений, в которых созданы условия для беспрепятственного доступа инвалидов* (ед)</t>
  </si>
  <si>
    <t>*в соответствии со ст.15 Федерального Закона «О социальной защите инвалидов в Российской Федерации»</t>
  </si>
  <si>
    <t>Справка</t>
  </si>
  <si>
    <t>Раздел 1. Сведения о наличии земельных участков у учреждения</t>
  </si>
  <si>
    <t>Раздел 2. Сведения о наличии и использовании площадей у учреждения</t>
  </si>
  <si>
    <t>Число образовательных учреждений, имеющих общежитие (ед)</t>
  </si>
  <si>
    <t>Число мест в общежитии (по проекту) (мест)</t>
  </si>
  <si>
    <t xml:space="preserve">   из них (из стр. 02) занято под проживание обучающихся (мест)</t>
  </si>
  <si>
    <t>Проживает обучающихся на частных квартирах (чел)</t>
  </si>
  <si>
    <t>Число образовательных учреждений, имеющих предприятия общественного питания (буфеты, столовые) (ед)</t>
  </si>
  <si>
    <t>Число посадочных мест в буфетах и столовых (мест)</t>
  </si>
  <si>
    <t xml:space="preserve">Численность обучающихся, пользующихся горячим питанием (чел) </t>
  </si>
  <si>
    <t>Наличие в образовательном учреждении (ед):
   спортзала</t>
  </si>
  <si>
    <t xml:space="preserve">   библиотеки</t>
  </si>
  <si>
    <t xml:space="preserve">   стадиона</t>
  </si>
  <si>
    <t xml:space="preserve">   спортплощадки</t>
  </si>
  <si>
    <t xml:space="preserve">   бассейна</t>
  </si>
  <si>
    <t xml:space="preserve">   здравпункта</t>
  </si>
  <si>
    <t xml:space="preserve">   санатория, профилактория</t>
  </si>
  <si>
    <r>
      <t>Число посадочных мест в помещениях</t>
    </r>
    <r>
      <rPr>
        <vertAlign val="superscript"/>
        <sz val="10"/>
        <color indexed="8"/>
        <rFont val="Times New Roman"/>
        <family val="0"/>
      </rPr>
      <t>1)</t>
    </r>
    <r>
      <rPr>
        <sz val="10"/>
        <color indexed="8"/>
        <rFont val="Times New Roman"/>
        <family val="0"/>
      </rPr>
      <t xml:space="preserve"> для кружковой работы </t>
    </r>
  </si>
  <si>
    <t>Число стационарных баз (лагерей) отдыха (ед)</t>
  </si>
  <si>
    <t>Оздоровлено обучающихся всеми формами организованного отдыха (чел)</t>
  </si>
  <si>
    <r>
      <t>Число кабинетов</t>
    </r>
    <r>
      <rPr>
        <vertAlign val="superscript"/>
        <sz val="10"/>
        <color indexed="8"/>
        <rFont val="Times New Roman"/>
        <family val="0"/>
      </rPr>
      <t>1)</t>
    </r>
    <r>
      <rPr>
        <sz val="10"/>
        <color indexed="8"/>
        <rFont val="Times New Roman"/>
        <family val="0"/>
      </rPr>
      <t xml:space="preserve"> по общеобразовательным предметам</t>
    </r>
  </si>
  <si>
    <r>
      <t xml:space="preserve">Число недостающих кабинетов </t>
    </r>
    <r>
      <rPr>
        <vertAlign val="superscript"/>
        <sz val="10"/>
        <color indexed="8"/>
        <rFont val="Times New Roman"/>
        <family val="0"/>
      </rPr>
      <t xml:space="preserve">1) </t>
    </r>
    <r>
      <rPr>
        <sz val="10"/>
        <color indexed="8"/>
        <rFont val="Times New Roman"/>
        <family val="0"/>
      </rPr>
      <t>по общеобразовательным предметам</t>
    </r>
  </si>
  <si>
    <r>
      <t>Число кабинетов</t>
    </r>
    <r>
      <rPr>
        <vertAlign val="superscript"/>
        <sz val="10"/>
        <color indexed="8"/>
        <rFont val="Times New Roman"/>
        <family val="0"/>
      </rPr>
      <t>1)</t>
    </r>
    <r>
      <rPr>
        <sz val="10"/>
        <color indexed="8"/>
        <rFont val="Times New Roman"/>
        <family val="0"/>
      </rPr>
      <t xml:space="preserve"> по предметам профтехцикла</t>
    </r>
  </si>
  <si>
    <r>
      <t>Число недостающих кабинетов</t>
    </r>
    <r>
      <rPr>
        <vertAlign val="superscript"/>
        <sz val="10"/>
        <color indexed="8"/>
        <rFont val="Times New Roman"/>
        <family val="0"/>
      </rPr>
      <t>1)</t>
    </r>
    <r>
      <rPr>
        <sz val="10"/>
        <color indexed="8"/>
        <rFont val="Times New Roman"/>
        <family val="0"/>
      </rPr>
      <t xml:space="preserve"> по предметам профтехцикла</t>
    </r>
  </si>
  <si>
    <r>
      <t>Число лабораторий</t>
    </r>
    <r>
      <rPr>
        <vertAlign val="superscript"/>
        <sz val="10"/>
        <color indexed="8"/>
        <rFont val="Times New Roman"/>
        <family val="0"/>
      </rPr>
      <t>1)</t>
    </r>
  </si>
  <si>
    <r>
      <t>Число недостающих лабораторий</t>
    </r>
    <r>
      <rPr>
        <vertAlign val="superscript"/>
        <sz val="10"/>
        <color indexed="8"/>
        <rFont val="Times New Roman"/>
        <family val="0"/>
      </rPr>
      <t>1)</t>
    </r>
  </si>
  <si>
    <r>
      <t>Число учебно-производственных мастерских</t>
    </r>
    <r>
      <rPr>
        <vertAlign val="superscript"/>
        <sz val="10"/>
        <color indexed="8"/>
        <rFont val="Times New Roman"/>
        <family val="0"/>
      </rPr>
      <t>1)</t>
    </r>
  </si>
  <si>
    <r>
      <t>Число недостающих учебно-производственных мастерских</t>
    </r>
    <r>
      <rPr>
        <vertAlign val="superscript"/>
        <sz val="10"/>
        <color indexed="8"/>
        <rFont val="Times New Roman"/>
        <family val="0"/>
      </rPr>
      <t>1)</t>
    </r>
  </si>
  <si>
    <t>Число участков в цехах предприятий</t>
  </si>
  <si>
    <t>Число недостающих полигонов</t>
  </si>
  <si>
    <t>Число недостающих авто-трактодромов</t>
  </si>
  <si>
    <t>Число образовательных учреждений, здания которых требуют капитального ремонта</t>
  </si>
  <si>
    <t xml:space="preserve">   в них число зданий которые требуют капитального ремонта</t>
  </si>
  <si>
    <t>Число образовательных учреждений, здания которых находятся в аварийном состоянии</t>
  </si>
  <si>
    <t xml:space="preserve">   в них число зданий, находящихся в аварийном состоянии</t>
  </si>
  <si>
    <t>Раздел 3. Сведения об учебных, культурно-бытовых и административно-служебных помещениях учреждения</t>
  </si>
  <si>
    <t>Число кабинетов информатики</t>
  </si>
  <si>
    <t>Число недостающих кабинетов информатики</t>
  </si>
  <si>
    <t>Число персональных ЭВМ</t>
  </si>
  <si>
    <t>Число персональных ЭВМ в составе локальных вычислительных сетей (из стр. 03)</t>
  </si>
  <si>
    <t>Число персональных ЭВМ, подключенных к сети Интернет (из стр. 03)</t>
  </si>
  <si>
    <t>Число учреждений, имеющих адрес электронной почты</t>
  </si>
  <si>
    <t>Число учреждений, имеющих персональные ЭВМ</t>
  </si>
  <si>
    <t>Число учреждений, имеющих персональные ЭВМ, подключенные к сети Интернет</t>
  </si>
  <si>
    <t>Число учреждений, имеющих Web-сайт и Web-страницу в сети Интернет</t>
  </si>
  <si>
    <t>Раздел 4. Сведения об электронных средствах обучения в учреждении</t>
  </si>
  <si>
    <t>Раздел 5. Сведения об источниках получения средств учреждением</t>
  </si>
  <si>
    <t>Расходы – всего (сумма строк 02, 12, 19, 20)</t>
  </si>
  <si>
    <t xml:space="preserve">   Оплата услуг (сумма строк 13-18)</t>
  </si>
  <si>
    <t>Раздел 6. Расходы и поступление нефинансовых активов учреждения</t>
  </si>
  <si>
    <t>20 января</t>
  </si>
  <si>
    <t>находятся в собственно-сти образова-тельного учреждения</t>
  </si>
  <si>
    <t xml:space="preserve">         из них:
            помещения, занятые производственными мастерскими (из стр. 02)</t>
  </si>
  <si>
    <t>обучающимися очного отделе-ния данного образовательно-го учреждения</t>
  </si>
  <si>
    <t>Фактически профинансировано</t>
  </si>
  <si>
    <t>Раздел 3 графа 3 &gt;= Раздел 3 графа 4 по строке 34</t>
  </si>
  <si>
    <t>Раздел 3 строка 02 &gt;= Раздел 3 строка 03 по графе 3</t>
  </si>
  <si>
    <t>Раздел 3 строка 02 &gt;= Раздел 3 строка 03 по графе 4</t>
  </si>
  <si>
    <t>Раздел 6 строка 01 = Раздел 6 сумма строк 02+12+19+20 по графе 3</t>
  </si>
  <si>
    <t>Раздел 6 строка 01 = Раздел 6 сумма строк 02+12+19+20 по графе 4</t>
  </si>
  <si>
    <t>Раздел 6 строка 05 &gt;= Раздел 6 строка 06 по графе 3</t>
  </si>
  <si>
    <t>Раздел 6 строка 05 &gt;= Раздел 6 строка 07 по графе 4</t>
  </si>
  <si>
    <t>Раздел 6 строка 05 &gt;= Раздел 6 строка 06 по графе 4</t>
  </si>
  <si>
    <t>Раздел 6 строка 05 &gt;= Раздел 6 строка 07 по графе 3</t>
  </si>
  <si>
    <t>Раздел 6 строка 12 = Раздел 6 сумма строк 13+14+15+16+17+18 по графе 3</t>
  </si>
  <si>
    <t>Раздел 6 строка 12 = Раздел 6 сумма строк 13+14+15+16+17+18 по графе 4</t>
  </si>
  <si>
    <t>Раздел 3 Если строка 34 &gt; 0, то Раздел 3 строка 33 &gt; 0 по графе 4</t>
  </si>
  <si>
    <t>Раздел 3 Если строка 34 &gt; 0, то Раздел 3 строка 33 &gt; 0 по графе 3</t>
  </si>
  <si>
    <t>Раздел 3 Если строка 31 &gt; 0, то Раздел 3 строка 32 &gt; 0 по графе 3</t>
  </si>
  <si>
    <t>Раздел 3 Если строка 31 &gt; 0, то Раздел 3 строка 32 &gt; 0 по графе 4</t>
  </si>
  <si>
    <t>Раздел 3 Если строка 32 &gt; 0, то Раздел 3 строка 31 &gt; 0 по графе 3</t>
  </si>
  <si>
    <t>Раздел 3 Если строка 32 &gt; 0, то Раздел 3 строка 31 &gt; 0 по графе 4</t>
  </si>
  <si>
    <t>Раздел 3 Если строка 33 &gt; 0, то Раздел 3 строка 34 &gt; 0 по графе 3</t>
  </si>
  <si>
    <t>Раздел 3 Если строка 33 &gt; 0, то Раздел 3 строка 34 &gt; 0 по графе 4</t>
  </si>
  <si>
    <t>Раздел 3 Если строка 01 &gt; 0, то Раздел 3 строка 02 &gt; 0 по графе 3</t>
  </si>
  <si>
    <t>Раздел 3 Если строка 01 &gt; 0, то Раздел 3 строка 02 &gt; 0 по графе 4</t>
  </si>
  <si>
    <t>Раздел 3 Если строка 02 &gt; 0, то Раздел 3 строка 01 &gt; 0 по графе 3</t>
  </si>
  <si>
    <t>Раздел 3 Если строка 02 &gt; 0, то Раздел 3 строка 01 &gt; 0 по графе 4</t>
  </si>
  <si>
    <t>ЕСЛИ Графа 3 &gt;0, то графа 4 &gt;0 по строке 01</t>
  </si>
  <si>
    <t>ЕСЛИ Графа 3 &gt;0, то графа 4 &gt;0 по строке 02</t>
  </si>
  <si>
    <t>ЕСЛИ Графа 3 &gt;0, то графа 4 &gt;0 по строке 03</t>
  </si>
  <si>
    <t>ЕСЛИ Графа 3 &gt;0, то графа 4 &gt;0 по строке 04</t>
  </si>
  <si>
    <t>ЕСЛИ Графа 3 &gt;0, то графа 4 &gt;0 по строке 05</t>
  </si>
  <si>
    <t>ЕСЛИ Графа 3 &gt;0, то графа 4 &gt;0 по строке 06</t>
  </si>
  <si>
    <t>ЕСЛИ Графа 4 &gt;0, то графа 3 &gt;0 по строке 01</t>
  </si>
  <si>
    <t>ЕСЛИ Графа 4 &gt;0, то графа 3 &gt;0 по строке 02</t>
  </si>
  <si>
    <t>ЕСЛИ Графа 4 &gt;0, то графа 3 &gt;0 по строке 03</t>
  </si>
  <si>
    <t>ЕСЛИ Графа 4 &gt;0, то графа 3 &gt;0 по строке 04</t>
  </si>
  <si>
    <t>ЕСЛИ Графа 4 &gt;0, то графа 3 &gt;0 по строке 05</t>
  </si>
  <si>
    <t>ЕСЛИ Графа 4 &gt;0, то графа 3 &gt;0 по строке 06</t>
  </si>
  <si>
    <t xml:space="preserve">Наименование отчитывающейся организации:  </t>
  </si>
  <si>
    <t xml:space="preserve">      авто-трактодромы</t>
  </si>
  <si>
    <t>Число земельных участков</t>
  </si>
  <si>
    <t xml:space="preserve">      здания общежитий</t>
  </si>
  <si>
    <t xml:space="preserve">      жилые дома, оздоровительные учреждения, спортивные сооружения,
      другие хозяйственные здания (столовые, дошкольные учреждения и пр.)</t>
  </si>
  <si>
    <t>Число объектов недвижи-мости</t>
  </si>
  <si>
    <t>Число образовательных учреждений, в которых созданы условия для беспрепятственного доступа инвалидов</t>
  </si>
  <si>
    <t>Число учреждений,  имеющих локальные вычислительные сети (ед)</t>
  </si>
  <si>
    <t>Число переносных компьютеров (ноутбуков, планшетов) (ед) (из стр.03)</t>
  </si>
  <si>
    <t xml:space="preserve">   из них число учреждений, имеющих персональные ЭВМ в составе локальных
   вычислительных сетей (из стр. 10)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</si>
  <si>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</si>
  <si>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</si>
  <si>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Остаток внебюджетных средств на конец отчетного периода</t>
  </si>
  <si>
    <t>1 марта</t>
  </si>
  <si>
    <t>СВЕДЕНИЯ О ФИНАНСИРОВАНИИИ И МАТЕРИАЛЬНО-ТЕХНИЧЕСКОЙ БАЗЕ ОБРАЗОВАТЕЛЬНЫХ УЧРЕЖДЕНИЙ
НАЧАЛЬНОГО ПРОФЕССИОНАЛЬНОГО ОБРАЗОВАНИЯ</t>
  </si>
  <si>
    <t>из них в сельской местности</t>
  </si>
  <si>
    <t xml:space="preserve">      в них число книг (включая учебники), брошюр, журналов (ед.)</t>
  </si>
  <si>
    <t xml:space="preserve">   из них приобретены в отчетном году</t>
  </si>
  <si>
    <t>Из них используются
в учебных целях</t>
  </si>
  <si>
    <t xml:space="preserve">   Оплата труда и начисления на оплату труда (сумма строк 03, 10, 11):</t>
  </si>
  <si>
    <t xml:space="preserve">      заработная плата (сумма строк 04, 05, 08, 09)</t>
  </si>
  <si>
    <t xml:space="preserve">         начисления на оплату труда</t>
  </si>
  <si>
    <t>Приказ Росстата:
Об утверждении формы
от 19.01.2012  № 8
О внесении изменений
(при наличии)
от ___________ № ___
от ___________ № ___</t>
  </si>
  <si>
    <t>юридические лица - образовательные учреждения начального профессионального образования, подведомственные органу исполнительной власти субъекта Российской Федерации, осуществляющему управление в сфере образования; Министерству образования и науки Российской Федерации, другим федеральным органам исполнительной власти:</t>
  </si>
  <si>
    <t xml:space="preserve">       - органу исполнительной власти субъекта Российской Федерации, осуществляющему управление в
         сфере образования по установленному им адресу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</si>
  <si>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</si>
  <si>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  - Министерству образования и науки Российской Федерации</t>
  </si>
  <si>
    <t>Раздел 2 строка 01 = Раздел 2 сумма строк 02+04+05 по графе 11</t>
  </si>
  <si>
    <t>Раздел 2 строка 01 = Раздел 2 сумма строк 02+04+05 по графе 12</t>
  </si>
  <si>
    <t>Раздел 2 строка 01 = Раздел 2 сумма строк 02+04+05 по графе 13</t>
  </si>
  <si>
    <t>Раздел 2 строка 01 = Раздел 2 сумма строк 02+04+05 по графе 14</t>
  </si>
  <si>
    <t>Раздел 2 строка 01 = Раздел 2 сумма строк 02+04+05 по графе 15</t>
  </si>
  <si>
    <t>Раздел 2 графа 4 = Раздел 2 сумма граф 9-13 по строке 01</t>
  </si>
  <si>
    <t>Раздел 2 графа 4 = Раздел 2 сумма граф 9-13 по строке 02</t>
  </si>
  <si>
    <t>Раздел 2 графа 4 = Раздел 2 сумма граф 9-13 по строке 04</t>
  </si>
  <si>
    <t>Раздел 2 графа 4 = Раздел 2 сумма граф 9-13 по строке 05</t>
  </si>
  <si>
    <t>Раздел 2 графа 4 = Раздел 2 сумма граф 9-12 по строке 03</t>
  </si>
  <si>
    <t>Раздел 2 графа 13 &gt;= Раздел 2 сумма граф 14+15 по строке 01</t>
  </si>
  <si>
    <t>Раздел 2 графа 13 &gt;= Раздел 2 сумма граф 14+15 по строке 04</t>
  </si>
  <si>
    <t>Раздел 2 графа 13 &gt;= Раздел 2 сумма граф 14+15 по строке 05</t>
  </si>
  <si>
    <t>Раздел 2 графа 13 &gt;= Раздел 2 сумма граф 14+15 по строке 02</t>
  </si>
  <si>
    <t>Раздел 3 графа 3 &gt;= Раздел 3 графа 4 по строке 35</t>
  </si>
  <si>
    <t>Раздел 4 строка 03 &gt;= Раздел 4 строка 07 по графе 3</t>
  </si>
  <si>
    <t>Раздел 4 строка 03 &gt;= Раздел 4 строка 07 по графе 4</t>
  </si>
  <si>
    <t>Раздел 4 строка 03 &gt;= Раздел 4 строка 07 по графе 5</t>
  </si>
  <si>
    <t>Раздел 4 строка 03 &gt;= Раздел 4 строка 08 по графе 3</t>
  </si>
  <si>
    <t>Раздел 4 строка 03 &gt;= Раздел 4 строка 08 по графе 4</t>
  </si>
  <si>
    <t>Раздел 4 строка 03 &gt;= Раздел 4 строка 08 по графе 5</t>
  </si>
  <si>
    <t>Раздел 4 графа 3 &gt;= Раздел 4 графа 4 по строке 07</t>
  </si>
  <si>
    <t>Раздел 4 графа 4 &gt;= Раздел 4 графа 5 по строке 07</t>
  </si>
  <si>
    <t>ЕСЛИ строка 06 графа 3 &gt;0, то строка 11 графа 3 &gt;0</t>
  </si>
  <si>
    <t>ЕСЛИ строка 11 графа 3 &gt;0, то строка 06 графа 3 &gt;0</t>
  </si>
  <si>
    <t>ЕСЛИ строка 03 графа 3 &gt;0, то строка 10 графа 3 &gt;0</t>
  </si>
  <si>
    <t>ЕСЛИ строка 10 графа 3 &gt;0, то строка 03 графа 3 &gt;0</t>
  </si>
  <si>
    <t>ЕСЛИ строка 10 графа 3 &gt;0, то строка 12 графа 3 &gt;0</t>
  </si>
  <si>
    <t>ЕСЛИ строка 12 графа 3 &gt;0, то строка 10 графа 3 &gt;0</t>
  </si>
  <si>
    <t>Раздел 5 строка 03 &gt;= Раздел 5 строке 09 по графе 3</t>
  </si>
  <si>
    <t>Раздел 6 строка 02 = Раздел 6 сумма строк 03+10+11 по графе 3</t>
  </si>
  <si>
    <t>Раздел 6 строка 02 = Раздел 6 сумма строк 03+10+11 по графе 4</t>
  </si>
  <si>
    <t>Раздел 6 строка 03 = Раздел 6 сумма строк 04+05+08+09 по графе 3</t>
  </si>
  <si>
    <t>Раздел 6 строка 03 = Раздел 6 сумма строк 04+05+08+09 по графе 4</t>
  </si>
  <si>
    <t>ЕСЛИ Раздел 3 строка 01 графа 03 &gt; 0, то раздел 2 строка 04 графа 03 &gt; 0</t>
  </si>
  <si>
    <t>ЕСЛИ Раздел 2 строка 04 графа 03 &gt; 0, то раздел 3 строка 01 графа 03 &gt; 0</t>
  </si>
  <si>
    <t>Раздел 5 строка 03 - строка 09 по графе 3 = Раздел 6 строка 01 + строка 21 по графе 4</t>
  </si>
  <si>
    <t xml:space="preserve">И.о. директора </t>
  </si>
  <si>
    <t>Крайнова Е. В.</t>
  </si>
  <si>
    <t>ГБОУ НПО ВО "Профессиональное училище №34 " г. Меленки</t>
  </si>
  <si>
    <t>Владимирская область г. Меленки ул Комсомольская д.40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</si>
</sst>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[$-F800]dddd\,\ mmmm\ dd\,\ yyyy"/>
    <numFmt numFmtId="170" formatCode="00000000"/>
    <numFmt numFmtId="171" formatCode="#,##0.0"/>
    <numFmt numFmtId="172" formatCode="[$-FC19]d\ mmmm\ yyyy\ &quot;г.&quot;"/>
  </numFmts>
  <fonts count="15">
    <font>
      <sz val="10"/>
      <name val="Times New Roman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0"/>
    </font>
    <font>
      <vertAlign val="superscript"/>
      <sz val="10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/>
    </xf>
    <xf numFmtId="168" fontId="3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12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2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170" fontId="0" fillId="2" borderId="26" xfId="0" applyNumberFormat="1" applyFont="1" applyFill="1" applyBorder="1" applyAlignment="1" applyProtection="1">
      <alignment horizontal="center" vertical="center"/>
      <protection locked="0"/>
    </xf>
    <xf numFmtId="170" fontId="0" fillId="2" borderId="27" xfId="0" applyNumberFormat="1" applyFont="1" applyFill="1" applyBorder="1" applyAlignment="1" applyProtection="1">
      <alignment horizontal="center" vertical="center"/>
      <protection locked="0"/>
    </xf>
    <xf numFmtId="170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/>
      <protection locked="0"/>
    </xf>
    <xf numFmtId="16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E34"/>
  <sheetViews>
    <sheetView workbookViewId="0" topLeftCell="A14">
      <selection activeCell="R34" sqref="R34:AH34"/>
    </sheetView>
  </sheetViews>
  <sheetFormatPr defaultColWidth="9.33203125" defaultRowHeight="12.75"/>
  <cols>
    <col min="1" max="83" width="2" style="1" customWidth="1"/>
    <col min="8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4"/>
      <c r="B11" s="34"/>
      <c r="C11" s="34"/>
      <c r="D11" s="34"/>
      <c r="E11" s="34"/>
      <c r="F11" s="34"/>
      <c r="G11" s="35"/>
      <c r="H11" s="67" t="s">
        <v>69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/>
      <c r="BY11" s="35"/>
      <c r="BZ11" s="35"/>
      <c r="CA11" s="34"/>
      <c r="CB11" s="34"/>
      <c r="CC11" s="34"/>
      <c r="CD11" s="34"/>
    </row>
    <row r="12" ht="9.75" customHeight="1" thickBot="1"/>
    <row r="13" spans="1:82" ht="19.5" customHeight="1" thickBot="1">
      <c r="A13" s="34"/>
      <c r="B13" s="34"/>
      <c r="C13" s="34"/>
      <c r="D13" s="34"/>
      <c r="E13" s="34"/>
      <c r="F13" s="34"/>
      <c r="G13" s="36"/>
      <c r="H13" s="67" t="s">
        <v>70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9"/>
      <c r="BY13" s="36"/>
      <c r="BZ13" s="36"/>
      <c r="CA13" s="34"/>
      <c r="CB13" s="34"/>
      <c r="CC13" s="34"/>
      <c r="CD13" s="34"/>
    </row>
    <row r="14" ht="9.75" customHeight="1" thickBot="1"/>
    <row r="15" spans="5:79" ht="54.75" customHeight="1" thickBot="1">
      <c r="E15" s="70" t="s">
        <v>71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9"/>
    </row>
    <row r="16" ht="12" customHeight="1" thickBot="1"/>
    <row r="17" spans="10:74" ht="15" customHeight="1" thickBot="1">
      <c r="J17" s="67" t="s">
        <v>72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</row>
    <row r="18" ht="12" customHeight="1" thickBot="1"/>
    <row r="19" spans="10:74" ht="30" customHeight="1">
      <c r="J19" s="59" t="s">
        <v>319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1"/>
    </row>
    <row r="20" spans="9:74" ht="15" customHeight="1" thickBot="1">
      <c r="I20" s="34"/>
      <c r="J20" s="62" t="s">
        <v>73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>
        <v>2011</v>
      </c>
      <c r="AP20" s="64"/>
      <c r="AQ20" s="64"/>
      <c r="AR20" s="65" t="s">
        <v>74</v>
      </c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6"/>
    </row>
    <row r="21" ht="12" customHeight="1" thickBot="1"/>
    <row r="22" spans="1:82" ht="15" thickBot="1">
      <c r="A22" s="67" t="s">
        <v>75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9"/>
      <c r="BA22" s="67" t="s">
        <v>76</v>
      </c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9"/>
      <c r="BN22" s="37"/>
      <c r="BO22" s="34"/>
      <c r="BQ22" s="74" t="s">
        <v>83</v>
      </c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6"/>
    </row>
    <row r="23" spans="1:83" ht="54.75" customHeight="1">
      <c r="A23" s="77" t="s">
        <v>328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9"/>
      <c r="BA23" s="80" t="s">
        <v>265</v>
      </c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N23" s="38"/>
      <c r="BO23" s="38"/>
      <c r="BP23" s="83" t="s">
        <v>327</v>
      </c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</row>
    <row r="24" spans="1:83" ht="25.5" customHeight="1">
      <c r="A24" s="84" t="s">
        <v>329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6"/>
      <c r="BA24" s="87" t="s">
        <v>318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9"/>
      <c r="BN24" s="38"/>
      <c r="BO24" s="38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</row>
    <row r="25" spans="1:83" ht="25.5" customHeight="1">
      <c r="A25" s="84" t="s">
        <v>330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6"/>
      <c r="BA25" s="87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9"/>
      <c r="BN25" s="38"/>
      <c r="BO25" s="38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</row>
    <row r="26" spans="1:83" ht="15.75" thickBot="1">
      <c r="A26" s="84" t="s">
        <v>331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6"/>
      <c r="BA26" s="87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N26" s="38"/>
      <c r="BO26" s="38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</row>
    <row r="27" spans="1:83" ht="12.75" customHeight="1" thickBo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3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7"/>
      <c r="BN27" s="38"/>
      <c r="BO27" s="38"/>
      <c r="BP27" s="39"/>
      <c r="BQ27" s="39"/>
      <c r="BR27" s="67" t="s">
        <v>77</v>
      </c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9"/>
      <c r="CD27" s="39"/>
      <c r="CE27" s="39"/>
    </row>
    <row r="28" spans="22:83" ht="15" customHeight="1"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</row>
    <row r="29" spans="1:83" ht="15" customHeight="1">
      <c r="A29" s="90" t="s">
        <v>78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 t="s">
        <v>371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" customHeight="1" thickBot="1">
      <c r="A30" s="94" t="s">
        <v>79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 t="s">
        <v>372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7"/>
    </row>
    <row r="31" spans="1:83" ht="15" customHeight="1" thickBot="1">
      <c r="A31" s="98" t="s">
        <v>80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  <c r="R31" s="74" t="s">
        <v>81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6"/>
    </row>
    <row r="32" spans="1:83" ht="30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100" t="s">
        <v>82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</row>
    <row r="33" spans="1:83" ht="15" customHeight="1" thickBot="1">
      <c r="A33" s="105">
        <v>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>
        <v>2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>
        <v>3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>
        <v>4</v>
      </c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>
        <v>5</v>
      </c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</row>
    <row r="34" spans="1:83" ht="15" customHeight="1" thickBot="1">
      <c r="A34" s="106" t="s">
        <v>84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09">
        <v>257803</v>
      </c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  <c r="AI34" s="102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  <c r="AZ34" s="102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4"/>
      <c r="BP34" s="102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4"/>
    </row>
  </sheetData>
  <sheetProtection password="E8A3" sheet="1" objects="1" scenarios="1" selectLockedCells="1"/>
  <mergeCells count="42">
    <mergeCell ref="BA24:BM24"/>
    <mergeCell ref="BA25:BM25"/>
    <mergeCell ref="A24:AZ24"/>
    <mergeCell ref="A25:AZ25"/>
    <mergeCell ref="BP34:CE34"/>
    <mergeCell ref="A33:Q33"/>
    <mergeCell ref="R33:AH33"/>
    <mergeCell ref="AI33:AY33"/>
    <mergeCell ref="A34:Q34"/>
    <mergeCell ref="R34:AH34"/>
    <mergeCell ref="AI34:AY34"/>
    <mergeCell ref="AZ34:BO34"/>
    <mergeCell ref="AZ33:BO33"/>
    <mergeCell ref="BP33:CE33"/>
    <mergeCell ref="A31:Q32"/>
    <mergeCell ref="R31:CE31"/>
    <mergeCell ref="R32:AH32"/>
    <mergeCell ref="AI32:AY32"/>
    <mergeCell ref="AZ32:BO32"/>
    <mergeCell ref="BP32:CE32"/>
    <mergeCell ref="A29:W29"/>
    <mergeCell ref="X29:CE29"/>
    <mergeCell ref="A30:W30"/>
    <mergeCell ref="X30:CE30"/>
    <mergeCell ref="A27:AZ27"/>
    <mergeCell ref="BR27:CC27"/>
    <mergeCell ref="BA22:BM22"/>
    <mergeCell ref="BQ22:CD22"/>
    <mergeCell ref="A23:AZ23"/>
    <mergeCell ref="BA23:BM23"/>
    <mergeCell ref="BP23:CE26"/>
    <mergeCell ref="A22:AZ22"/>
    <mergeCell ref="A26:AZ26"/>
    <mergeCell ref="BA26:BM26"/>
    <mergeCell ref="H11:BX11"/>
    <mergeCell ref="H13:BX13"/>
    <mergeCell ref="E15:CA15"/>
    <mergeCell ref="J17:BV17"/>
    <mergeCell ref="J19:BV19"/>
    <mergeCell ref="J20:AN20"/>
    <mergeCell ref="AO20:AQ20"/>
    <mergeCell ref="AR20:BV20"/>
  </mergeCells>
  <dataValidations count="2">
    <dataValidation type="whole" allowBlank="1" showInputMessage="1" showErrorMessage="1" errorTitle="Ошибка ввода" error="Некорректный ввод" sqref="R34:AH34">
      <formula1>0</formula1>
      <formula2>99999999</formula2>
    </dataValidation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26"/>
  <sheetViews>
    <sheetView workbookViewId="0" topLeftCell="A16">
      <selection activeCell="P21" sqref="P21"/>
    </sheetView>
  </sheetViews>
  <sheetFormatPr defaultColWidth="9.33203125" defaultRowHeight="12.75"/>
  <cols>
    <col min="1" max="1" width="62.83203125" style="1" bestFit="1" customWidth="1"/>
    <col min="2" max="13" width="2.5" style="1" hidden="1" customWidth="1"/>
    <col min="14" max="14" width="5" style="1" hidden="1" customWidth="1"/>
    <col min="15" max="15" width="7.5" style="1" bestFit="1" customWidth="1"/>
    <col min="16" max="21" width="14.83203125" style="1" customWidth="1"/>
    <col min="22" max="16384" width="9.33203125" style="1" customWidth="1"/>
  </cols>
  <sheetData>
    <row r="1" spans="1:21" ht="12.75" customHeight="1" hidden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2.75" customHeight="1" hidden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2.75" customHeight="1" hidden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2.75" customHeight="1" hidden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2.75" customHeight="1" hidden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2.75" customHeight="1" hidden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2.75" customHeight="1" hidden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12.75" customHeight="1" hidden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2.75" customHeight="1" hidden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12.75" customHeight="1" hidden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12.75" customHeight="1" hidden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</row>
    <row r="12" spans="1:21" ht="12.75" customHeight="1" hidden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12.75" customHeight="1" hidden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ht="12.75" customHeight="1" hidden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ht="12.75" customHeight="1" hidden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1:21" s="7" customFormat="1" ht="19.5" customHeight="1">
      <c r="A16" s="114" t="s">
        <v>216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1:21" ht="12.75">
      <c r="A17" s="115" t="s">
        <v>10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5" customHeight="1">
      <c r="A18" s="11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2" t="s">
        <v>5</v>
      </c>
      <c r="P18" s="112" t="s">
        <v>307</v>
      </c>
      <c r="Q18" s="112" t="s">
        <v>11</v>
      </c>
      <c r="R18" s="112" t="s">
        <v>13</v>
      </c>
      <c r="S18" s="112"/>
      <c r="T18" s="112"/>
      <c r="U18" s="112"/>
    </row>
    <row r="19" spans="1:21" ht="63.75">
      <c r="A19" s="1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2"/>
      <c r="P19" s="112"/>
      <c r="Q19" s="112"/>
      <c r="R19" s="2" t="s">
        <v>266</v>
      </c>
      <c r="S19" s="2" t="s">
        <v>1</v>
      </c>
      <c r="T19" s="2" t="s">
        <v>2</v>
      </c>
      <c r="U19" s="2" t="s">
        <v>3</v>
      </c>
    </row>
    <row r="20" spans="1:2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4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>
        <v>1</v>
      </c>
      <c r="P21" s="21">
        <v>8</v>
      </c>
      <c r="Q21" s="21">
        <v>3531817</v>
      </c>
      <c r="R21" s="21">
        <v>0</v>
      </c>
      <c r="S21" s="21">
        <v>3531817</v>
      </c>
      <c r="T21" s="21">
        <v>0</v>
      </c>
      <c r="U21" s="21">
        <v>0</v>
      </c>
    </row>
    <row r="22" spans="1:21" ht="38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>
        <v>2</v>
      </c>
      <c r="P22" s="21">
        <v>2</v>
      </c>
      <c r="Q22" s="21">
        <v>12637</v>
      </c>
      <c r="R22" s="21">
        <v>0</v>
      </c>
      <c r="S22" s="21">
        <v>12637</v>
      </c>
      <c r="T22" s="21">
        <v>0</v>
      </c>
      <c r="U22" s="21">
        <v>0</v>
      </c>
    </row>
    <row r="23" spans="1:21" ht="15.75">
      <c r="A23" s="4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>
        <v>3</v>
      </c>
      <c r="P23" s="21">
        <v>1</v>
      </c>
      <c r="Q23" s="21">
        <v>1116</v>
      </c>
      <c r="R23" s="21">
        <v>0</v>
      </c>
      <c r="S23" s="21">
        <v>1116</v>
      </c>
      <c r="T23" s="21">
        <v>0</v>
      </c>
      <c r="U23" s="21">
        <v>0</v>
      </c>
    </row>
    <row r="24" spans="1:21" ht="15.75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>
        <v>4</v>
      </c>
      <c r="P24" s="21">
        <v>1</v>
      </c>
      <c r="Q24" s="21">
        <v>77470</v>
      </c>
      <c r="R24" s="21">
        <v>0</v>
      </c>
      <c r="S24" s="21">
        <v>77470</v>
      </c>
      <c r="T24" s="21">
        <v>0</v>
      </c>
      <c r="U24" s="21">
        <v>0</v>
      </c>
    </row>
    <row r="25" spans="1:21" ht="15.75">
      <c r="A25" s="4" t="s">
        <v>306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38.25">
      <c r="A26" s="4" t="s">
        <v>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>
        <v>6</v>
      </c>
      <c r="P26" s="21">
        <v>4</v>
      </c>
      <c r="Q26" s="21">
        <v>3440594</v>
      </c>
      <c r="R26" s="21">
        <v>0</v>
      </c>
      <c r="S26" s="21">
        <v>3440594</v>
      </c>
      <c r="T26" s="21">
        <v>0</v>
      </c>
      <c r="U26" s="21">
        <v>0</v>
      </c>
    </row>
  </sheetData>
  <sheetProtection password="E8A3" sheet="1" objects="1" scenarios="1" selectLockedCells="1"/>
  <mergeCells count="22">
    <mergeCell ref="A14:U14"/>
    <mergeCell ref="A15:U15"/>
    <mergeCell ref="A16:U16"/>
    <mergeCell ref="A17:U17"/>
    <mergeCell ref="A10:U10"/>
    <mergeCell ref="A11:U11"/>
    <mergeCell ref="A12:U12"/>
    <mergeCell ref="A13:U13"/>
    <mergeCell ref="R18:U18"/>
    <mergeCell ref="A1:U1"/>
    <mergeCell ref="A2:U2"/>
    <mergeCell ref="A3:U3"/>
    <mergeCell ref="A4:U4"/>
    <mergeCell ref="A5:U5"/>
    <mergeCell ref="A6:U6"/>
    <mergeCell ref="A7:U7"/>
    <mergeCell ref="A8:U8"/>
    <mergeCell ref="A9:U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B25"/>
  <sheetViews>
    <sheetView workbookViewId="0" topLeftCell="A14">
      <selection activeCell="P21" sqref="P21"/>
    </sheetView>
  </sheetViews>
  <sheetFormatPr defaultColWidth="9.33203125" defaultRowHeight="12.75"/>
  <cols>
    <col min="1" max="1" width="73.83203125" style="0" bestFit="1" customWidth="1"/>
    <col min="2" max="14" width="3.16015625" style="0" hidden="1" customWidth="1"/>
    <col min="15" max="15" width="7.5" style="0" bestFit="1" customWidth="1"/>
    <col min="16" max="27" width="13.83203125" style="0" customWidth="1"/>
    <col min="28" max="28" width="15.83203125" style="0" customWidth="1"/>
  </cols>
  <sheetData>
    <row r="1" spans="1:28" ht="12.75" customHeight="1" hidden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12.75" customHeight="1" hidden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1:28" ht="12.75" customHeight="1" hidden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12.75" customHeight="1" hidden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ht="12.75" customHeight="1" hidden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2.75" customHeight="1" hidden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2.75" customHeight="1" hidden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</row>
    <row r="8" spans="1:28" ht="12.75" customHeight="1" hidden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2.75" customHeight="1" hidden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12.75" customHeight="1" hidden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12.75" customHeight="1" hidden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.75" customHeight="1" hidden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.75" customHeight="1" hidden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9.5" customHeight="1">
      <c r="A14" s="117" t="s">
        <v>217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.75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30" customHeight="1">
      <c r="A16" s="11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2" t="s">
        <v>5</v>
      </c>
      <c r="P16" s="112" t="s">
        <v>310</v>
      </c>
      <c r="Q16" s="112" t="s">
        <v>27</v>
      </c>
      <c r="R16" s="112" t="s">
        <v>12</v>
      </c>
      <c r="S16" s="112"/>
      <c r="T16" s="112"/>
      <c r="U16" s="112"/>
      <c r="V16" s="112" t="s">
        <v>13</v>
      </c>
      <c r="W16" s="112"/>
      <c r="X16" s="112"/>
      <c r="Y16" s="112"/>
      <c r="Z16" s="112"/>
      <c r="AA16" s="112"/>
      <c r="AB16" s="112"/>
    </row>
    <row r="17" spans="1:28" ht="15" customHeight="1">
      <c r="A17" s="1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2"/>
      <c r="P17" s="112"/>
      <c r="Q17" s="112"/>
      <c r="R17" s="112" t="s">
        <v>14</v>
      </c>
      <c r="S17" s="112" t="s">
        <v>15</v>
      </c>
      <c r="T17" s="112" t="s">
        <v>16</v>
      </c>
      <c r="U17" s="112" t="s">
        <v>17</v>
      </c>
      <c r="V17" s="112" t="s">
        <v>18</v>
      </c>
      <c r="W17" s="112" t="s">
        <v>19</v>
      </c>
      <c r="X17" s="112" t="s">
        <v>20</v>
      </c>
      <c r="Y17" s="112" t="s">
        <v>21</v>
      </c>
      <c r="Z17" s="112" t="s">
        <v>22</v>
      </c>
      <c r="AA17" s="112"/>
      <c r="AB17" s="112"/>
    </row>
    <row r="18" spans="1:28" ht="15" customHeight="1">
      <c r="A18" s="1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 t="s">
        <v>23</v>
      </c>
      <c r="AA18" s="112" t="s">
        <v>24</v>
      </c>
      <c r="AB18" s="112"/>
    </row>
    <row r="19" spans="1:28" ht="69.75" customHeight="1">
      <c r="A19" s="1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2" t="s">
        <v>25</v>
      </c>
      <c r="AB19" s="2" t="s">
        <v>268</v>
      </c>
    </row>
    <row r="20" spans="1:28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</row>
    <row r="21" spans="1:28" ht="15.75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3">
        <v>1</v>
      </c>
      <c r="P21" s="21">
        <v>20</v>
      </c>
      <c r="Q21" s="21">
        <v>8886</v>
      </c>
      <c r="R21" s="21">
        <v>0</v>
      </c>
      <c r="S21" s="21">
        <v>8886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2212</v>
      </c>
      <c r="AA21" s="21">
        <v>540</v>
      </c>
      <c r="AB21" s="21">
        <v>1672</v>
      </c>
    </row>
    <row r="22" spans="1:28" ht="25.5">
      <c r="A22" s="12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5">
        <v>2</v>
      </c>
      <c r="P22" s="21">
        <v>4</v>
      </c>
      <c r="Q22" s="21">
        <v>4101</v>
      </c>
      <c r="R22" s="21">
        <v>0</v>
      </c>
      <c r="S22" s="21">
        <v>4101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</row>
    <row r="23" spans="1:28" ht="25.5">
      <c r="A23" s="12" t="s">
        <v>267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4"/>
      <c r="Q23" s="21">
        <v>375</v>
      </c>
      <c r="R23" s="21">
        <v>0</v>
      </c>
      <c r="S23" s="21">
        <v>375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14"/>
      <c r="AA23" s="14"/>
      <c r="AB23" s="14"/>
    </row>
    <row r="24" spans="1:28" ht="15.75">
      <c r="A24" s="12" t="s">
        <v>308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3">
        <v>4</v>
      </c>
      <c r="P24" s="6">
        <v>1</v>
      </c>
      <c r="Q24" s="21">
        <v>2612</v>
      </c>
      <c r="R24" s="21">
        <v>0</v>
      </c>
      <c r="S24" s="21">
        <v>2612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2212</v>
      </c>
      <c r="AA24" s="21">
        <v>540</v>
      </c>
      <c r="AB24" s="21">
        <v>1672</v>
      </c>
    </row>
    <row r="25" spans="1:28" ht="25.5">
      <c r="A25" s="12" t="s">
        <v>309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>
        <v>5</v>
      </c>
      <c r="P25" s="21">
        <v>15</v>
      </c>
      <c r="Q25" s="21">
        <v>2173</v>
      </c>
      <c r="R25" s="21">
        <v>0</v>
      </c>
      <c r="S25" s="21">
        <v>2173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</row>
  </sheetData>
  <sheetProtection password="E8A3" sheet="1" objects="1" scenarios="1" selectLockedCells="1"/>
  <mergeCells count="32">
    <mergeCell ref="A16:A19"/>
    <mergeCell ref="O16:O19"/>
    <mergeCell ref="P16:P19"/>
    <mergeCell ref="Q16:Q19"/>
    <mergeCell ref="R16:U16"/>
    <mergeCell ref="V16:AB16"/>
    <mergeCell ref="R17:R19"/>
    <mergeCell ref="S17:S19"/>
    <mergeCell ref="T17:T19"/>
    <mergeCell ref="U17:U19"/>
    <mergeCell ref="V17:V19"/>
    <mergeCell ref="W17:W19"/>
    <mergeCell ref="X17:X19"/>
    <mergeCell ref="Y17:Y19"/>
    <mergeCell ref="Z17:AB17"/>
    <mergeCell ref="Z18:Z19"/>
    <mergeCell ref="AA18:AB18"/>
    <mergeCell ref="A1:AB1"/>
    <mergeCell ref="A2:AB2"/>
    <mergeCell ref="A3:AB3"/>
    <mergeCell ref="A4:AB4"/>
    <mergeCell ref="A5:AB5"/>
    <mergeCell ref="A6:AB6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3:P24 Z23:AB23">
      <formula1>0</formula1>
      <formula2>999999999999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AB22 Q23:Y23 P25 Q24:AB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7"/>
  <sheetViews>
    <sheetView workbookViewId="0" topLeftCell="A17">
      <selection activeCell="P21" sqref="P21"/>
    </sheetView>
  </sheetViews>
  <sheetFormatPr defaultColWidth="9.33203125" defaultRowHeight="12.75"/>
  <cols>
    <col min="1" max="1" width="112" style="0" bestFit="1" customWidth="1"/>
    <col min="2" max="14" width="3.33203125" style="0" hidden="1" customWidth="1"/>
    <col min="15" max="15" width="7.5" style="0" bestFit="1" customWidth="1"/>
    <col min="16" max="17" width="13.83203125" style="0" customWidth="1"/>
  </cols>
  <sheetData>
    <row r="1" spans="1:17" ht="12.75" customHeight="1" hidden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 customHeight="1" hidden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2.75" customHeight="1" hidden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2.75" customHeight="1" hidden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2.75" customHeight="1" hidden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2.75" customHeight="1" hidden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12.75" customHeight="1" hidden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2.75" customHeight="1" hidden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12.75" customHeight="1" hidden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2.75" customHeight="1" hidden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2.75" customHeight="1" hidden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2.75" customHeight="1" hidden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2.75" customHeight="1" hidden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2.75" customHeight="1" hidden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2.75" customHeight="1" hidden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2.75" customHeight="1" hidden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9.5" customHeight="1">
      <c r="A17" s="119" t="s">
        <v>250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12.75">
      <c r="A18" s="118" t="s">
        <v>32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38.25">
      <c r="A19" s="15" t="s"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5</v>
      </c>
      <c r="P19" s="15" t="s">
        <v>29</v>
      </c>
      <c r="Q19" s="15" t="s">
        <v>320</v>
      </c>
    </row>
    <row r="20" spans="1:17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</row>
    <row r="21" spans="1:17" ht="15.75">
      <c r="A21" s="27" t="s">
        <v>218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>
        <v>1</v>
      </c>
      <c r="P21" s="21">
        <v>1</v>
      </c>
      <c r="Q21" s="21">
        <v>0</v>
      </c>
    </row>
    <row r="22" spans="1:17" ht="15.75">
      <c r="A22" s="27" t="s">
        <v>219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>
        <v>2</v>
      </c>
      <c r="P22" s="21">
        <v>200</v>
      </c>
      <c r="Q22" s="21">
        <v>0</v>
      </c>
    </row>
    <row r="23" spans="1:17" ht="15.75">
      <c r="A23" s="27" t="s">
        <v>220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0">
        <v>3</v>
      </c>
      <c r="P23" s="21">
        <v>50</v>
      </c>
      <c r="Q23" s="21">
        <v>0</v>
      </c>
    </row>
    <row r="24" spans="1:17" ht="15.75">
      <c r="A24" s="27" t="s">
        <v>221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>
        <v>4</v>
      </c>
      <c r="P24" s="21">
        <v>0</v>
      </c>
      <c r="Q24" s="21">
        <v>0</v>
      </c>
    </row>
    <row r="25" spans="1:17" ht="15.75">
      <c r="A25" s="27" t="s">
        <v>222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>
        <v>5</v>
      </c>
      <c r="P25" s="21">
        <v>1</v>
      </c>
      <c r="Q25" s="21">
        <v>0</v>
      </c>
    </row>
    <row r="26" spans="1:17" ht="15.75">
      <c r="A26" s="27" t="s">
        <v>223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>
        <v>6</v>
      </c>
      <c r="P26" s="21">
        <v>100</v>
      </c>
      <c r="Q26" s="21">
        <v>0</v>
      </c>
    </row>
    <row r="27" spans="1:17" ht="15.75">
      <c r="A27" s="27" t="s">
        <v>224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>
        <v>7</v>
      </c>
      <c r="P27" s="21">
        <v>154</v>
      </c>
      <c r="Q27" s="21">
        <v>0</v>
      </c>
    </row>
    <row r="28" spans="1:17" ht="15.75">
      <c r="A28" s="27" t="s">
        <v>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>
        <v>8</v>
      </c>
      <c r="P28" s="21">
        <v>4</v>
      </c>
      <c r="Q28" s="21">
        <v>0</v>
      </c>
    </row>
    <row r="29" spans="1:17" ht="25.5">
      <c r="A29" s="27" t="s">
        <v>225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>
        <v>9</v>
      </c>
      <c r="P29" s="21">
        <v>1</v>
      </c>
      <c r="Q29" s="21">
        <v>0</v>
      </c>
    </row>
    <row r="30" spans="1:17" ht="15.75">
      <c r="A30" s="27" t="s">
        <v>226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7">
        <v>10</v>
      </c>
      <c r="P30" s="21">
        <v>1</v>
      </c>
      <c r="Q30" s="21">
        <v>0</v>
      </c>
    </row>
    <row r="31" spans="1:17" ht="15.75">
      <c r="A31" s="27" t="s">
        <v>321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>
        <v>11</v>
      </c>
      <c r="P31" s="21">
        <v>21864</v>
      </c>
      <c r="Q31" s="21">
        <v>0</v>
      </c>
    </row>
    <row r="32" spans="1:17" ht="15.75">
      <c r="A32" s="27" t="s">
        <v>227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>
        <v>12</v>
      </c>
      <c r="P32" s="21">
        <v>0</v>
      </c>
      <c r="Q32" s="21">
        <v>0</v>
      </c>
    </row>
    <row r="33" spans="1:17" ht="15.75">
      <c r="A33" s="27" t="s">
        <v>228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>
        <v>13</v>
      </c>
      <c r="P33" s="21">
        <v>1</v>
      </c>
      <c r="Q33" s="21">
        <v>0</v>
      </c>
    </row>
    <row r="34" spans="1:17" ht="15.75">
      <c r="A34" s="27" t="s">
        <v>229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>
        <v>14</v>
      </c>
      <c r="P34" s="21">
        <v>0</v>
      </c>
      <c r="Q34" s="21">
        <v>0</v>
      </c>
    </row>
    <row r="35" spans="1:17" ht="15.75">
      <c r="A35" s="27" t="s">
        <v>230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7">
        <v>15</v>
      </c>
      <c r="P35" s="21">
        <v>1</v>
      </c>
      <c r="Q35" s="21">
        <v>0</v>
      </c>
    </row>
    <row r="36" spans="1:17" ht="15.75">
      <c r="A36" s="27" t="s">
        <v>231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>
        <v>16</v>
      </c>
      <c r="P36" s="21">
        <v>0</v>
      </c>
      <c r="Q36" s="21">
        <v>0</v>
      </c>
    </row>
    <row r="37" spans="1:17" ht="16.5">
      <c r="A37" s="55" t="s">
        <v>232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>
        <v>17</v>
      </c>
      <c r="P37" s="21">
        <v>0</v>
      </c>
      <c r="Q37" s="21">
        <v>0</v>
      </c>
    </row>
    <row r="38" spans="1:17" ht="15.75">
      <c r="A38" s="27" t="s">
        <v>233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>
        <v>18</v>
      </c>
      <c r="P38" s="21">
        <v>0</v>
      </c>
      <c r="Q38" s="21">
        <v>0</v>
      </c>
    </row>
    <row r="39" spans="1:17" ht="15.75">
      <c r="A39" s="27" t="s">
        <v>234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>
        <v>19</v>
      </c>
      <c r="P39" s="21">
        <v>0</v>
      </c>
      <c r="Q39" s="21">
        <v>0</v>
      </c>
    </row>
    <row r="40" spans="1:17" ht="16.5">
      <c r="A40" s="55" t="s">
        <v>235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>
        <v>20</v>
      </c>
      <c r="P40" s="21">
        <v>8</v>
      </c>
      <c r="Q40" s="21">
        <v>0</v>
      </c>
    </row>
    <row r="41" spans="1:17" ht="16.5">
      <c r="A41" s="55" t="s">
        <v>236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>
        <v>21</v>
      </c>
      <c r="P41" s="21">
        <v>0</v>
      </c>
      <c r="Q41" s="21">
        <v>0</v>
      </c>
    </row>
    <row r="42" spans="1:17" ht="16.5">
      <c r="A42" s="55" t="s">
        <v>237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>
        <v>22</v>
      </c>
      <c r="P42" s="21">
        <v>9</v>
      </c>
      <c r="Q42" s="21">
        <v>0</v>
      </c>
    </row>
    <row r="43" spans="1:17" ht="16.5">
      <c r="A43" s="55" t="s">
        <v>238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7">
        <v>23</v>
      </c>
      <c r="P43" s="21">
        <v>0</v>
      </c>
      <c r="Q43" s="21">
        <v>0</v>
      </c>
    </row>
    <row r="44" spans="1:17" ht="16.5">
      <c r="A44" s="55" t="s">
        <v>239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>
        <v>24</v>
      </c>
      <c r="P44" s="21">
        <v>5</v>
      </c>
      <c r="Q44" s="21">
        <v>0</v>
      </c>
    </row>
    <row r="45" spans="1:17" ht="16.5">
      <c r="A45" s="55" t="s">
        <v>240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>
        <v>25</v>
      </c>
      <c r="P45" s="21">
        <v>0</v>
      </c>
      <c r="Q45" s="21">
        <v>0</v>
      </c>
    </row>
    <row r="46" spans="1:17" ht="16.5">
      <c r="A46" s="55" t="s">
        <v>241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>
        <v>26</v>
      </c>
      <c r="P46" s="21">
        <v>5</v>
      </c>
      <c r="Q46" s="21">
        <v>0</v>
      </c>
    </row>
    <row r="47" spans="1:17" ht="16.5">
      <c r="A47" s="55" t="s">
        <v>242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>
        <v>27</v>
      </c>
      <c r="P47" s="21">
        <v>0</v>
      </c>
      <c r="Q47" s="21">
        <v>0</v>
      </c>
    </row>
    <row r="48" spans="1:17" ht="15.75">
      <c r="A48" s="27" t="s">
        <v>243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7">
        <v>28</v>
      </c>
      <c r="P48" s="21">
        <v>0</v>
      </c>
      <c r="Q48" s="21">
        <v>0</v>
      </c>
    </row>
    <row r="49" spans="1:17" ht="15.75">
      <c r="A49" s="27" t="s">
        <v>244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>
        <v>29</v>
      </c>
      <c r="P49" s="21">
        <v>0</v>
      </c>
      <c r="Q49" s="21">
        <v>0</v>
      </c>
    </row>
    <row r="50" spans="1:17" ht="15.75">
      <c r="A50" s="27" t="s">
        <v>245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>
        <v>30</v>
      </c>
      <c r="P50" s="21">
        <v>0</v>
      </c>
      <c r="Q50" s="21">
        <v>0</v>
      </c>
    </row>
    <row r="51" spans="1:17" ht="15.75">
      <c r="A51" s="27" t="s">
        <v>246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v>31</v>
      </c>
      <c r="P51" s="21">
        <v>1</v>
      </c>
      <c r="Q51" s="21">
        <v>0</v>
      </c>
    </row>
    <row r="52" spans="1:17" ht="15.75">
      <c r="A52" s="27" t="s">
        <v>247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>
        <v>32</v>
      </c>
      <c r="P52" s="21">
        <v>1</v>
      </c>
      <c r="Q52" s="21">
        <v>0</v>
      </c>
    </row>
    <row r="53" spans="1:17" ht="15.75">
      <c r="A53" s="27" t="s">
        <v>248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>
        <v>33</v>
      </c>
      <c r="P53" s="21">
        <v>1</v>
      </c>
      <c r="Q53" s="21">
        <v>0</v>
      </c>
    </row>
    <row r="54" spans="1:17" ht="15.75">
      <c r="A54" s="27" t="s">
        <v>249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v>34</v>
      </c>
      <c r="P54" s="21">
        <v>1</v>
      </c>
      <c r="Q54" s="21">
        <v>0</v>
      </c>
    </row>
    <row r="55" spans="1:17" ht="15.75">
      <c r="A55" s="27" t="s">
        <v>311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>
        <v>35</v>
      </c>
      <c r="P55" s="21">
        <v>0</v>
      </c>
      <c r="Q55" s="21">
        <v>0</v>
      </c>
    </row>
    <row r="56" spans="1:14" ht="7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7" ht="12.75">
      <c r="A57" s="120" t="s">
        <v>31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</sheetData>
  <sheetProtection password="E8A3" sheet="1" objects="1" scenarios="1" selectLockedCells="1"/>
  <mergeCells count="19">
    <mergeCell ref="A57:Q57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  <mergeCell ref="A12:Q12"/>
    <mergeCell ref="A13:Q13"/>
    <mergeCell ref="A18:Q18"/>
    <mergeCell ref="A14:Q14"/>
    <mergeCell ref="A15:Q15"/>
    <mergeCell ref="A16:Q16"/>
    <mergeCell ref="A17:Q17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Q55">
      <formula1>0</formula1>
      <formula2>999999999999</formula2>
    </dataValidation>
  </dataValidations>
  <printOptions horizontalCentered="1"/>
  <pageMargins left="0.3937007874015748" right="0.5905511811023623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R35"/>
  <sheetViews>
    <sheetView workbookViewId="0" topLeftCell="A16">
      <selection activeCell="P21" sqref="P21"/>
    </sheetView>
  </sheetViews>
  <sheetFormatPr defaultColWidth="9.33203125" defaultRowHeight="12.75"/>
  <cols>
    <col min="1" max="1" width="84.83203125" style="1" bestFit="1" customWidth="1"/>
    <col min="2" max="14" width="2.83203125" style="1" hidden="1" customWidth="1"/>
    <col min="15" max="15" width="7.5" style="1" bestFit="1" customWidth="1"/>
    <col min="16" max="18" width="15.83203125" style="1" customWidth="1"/>
    <col min="19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14" t="s">
        <v>260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2.75">
      <c r="A17" s="115" t="s">
        <v>34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ht="30" customHeight="1">
      <c r="A18" s="11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2" t="s">
        <v>5</v>
      </c>
      <c r="P18" s="112" t="s">
        <v>29</v>
      </c>
      <c r="Q18" s="112" t="s">
        <v>323</v>
      </c>
      <c r="R18" s="112"/>
    </row>
    <row r="19" spans="1:18" ht="38.25">
      <c r="A19" s="1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2"/>
      <c r="P19" s="112"/>
      <c r="Q19" s="2" t="s">
        <v>23</v>
      </c>
      <c r="R19" s="2" t="s">
        <v>33</v>
      </c>
    </row>
    <row r="20" spans="1:18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</row>
    <row r="21" spans="1:18" ht="15.75">
      <c r="A21" s="12" t="s">
        <v>251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>
        <v>1</v>
      </c>
      <c r="P21" s="21">
        <v>1</v>
      </c>
      <c r="Q21" s="22"/>
      <c r="R21" s="22"/>
    </row>
    <row r="22" spans="1:18" ht="15.75">
      <c r="A22" s="12" t="s">
        <v>252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>
        <v>2</v>
      </c>
      <c r="P22" s="21">
        <v>0</v>
      </c>
      <c r="Q22" s="22"/>
      <c r="R22" s="22"/>
    </row>
    <row r="23" spans="1:18" ht="15.75">
      <c r="A23" s="12" t="s">
        <v>253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21">
        <v>25</v>
      </c>
      <c r="Q23" s="21">
        <v>0</v>
      </c>
      <c r="R23" s="21">
        <v>0</v>
      </c>
    </row>
    <row r="24" spans="1:18" ht="15.75">
      <c r="A24" s="4" t="s">
        <v>322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>
        <v>4</v>
      </c>
      <c r="P24" s="21">
        <v>1</v>
      </c>
      <c r="Q24" s="21">
        <v>0</v>
      </c>
      <c r="R24" s="21">
        <v>0</v>
      </c>
    </row>
    <row r="25" spans="1:18" ht="15.75">
      <c r="A25" s="4" t="s">
        <v>312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>
        <v>5</v>
      </c>
      <c r="P25" s="21">
        <v>1</v>
      </c>
      <c r="Q25" s="22"/>
      <c r="R25" s="22"/>
    </row>
    <row r="26" spans="1:18" ht="15.75">
      <c r="A26" s="12" t="s">
        <v>254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21">
        <v>15</v>
      </c>
      <c r="Q26" s="21">
        <v>0</v>
      </c>
      <c r="R26" s="21">
        <v>0</v>
      </c>
    </row>
    <row r="27" spans="1:18" ht="15.75">
      <c r="A27" s="12" t="s">
        <v>313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21">
        <v>1</v>
      </c>
      <c r="Q27" s="21">
        <v>0</v>
      </c>
      <c r="R27" s="21">
        <v>0</v>
      </c>
    </row>
    <row r="28" spans="1:18" ht="15.75">
      <c r="A28" s="12" t="s">
        <v>255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21">
        <v>5</v>
      </c>
      <c r="Q28" s="21">
        <v>0</v>
      </c>
      <c r="R28" s="21">
        <v>0</v>
      </c>
    </row>
    <row r="29" spans="1:18" ht="15.75">
      <c r="A29" s="12" t="s">
        <v>256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>
        <v>9</v>
      </c>
      <c r="P29" s="21">
        <v>1</v>
      </c>
      <c r="Q29" s="22"/>
      <c r="R29" s="22"/>
    </row>
    <row r="30" spans="1:18" ht="15.75">
      <c r="A30" s="12" t="s">
        <v>257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21">
        <v>1</v>
      </c>
      <c r="Q30" s="22"/>
      <c r="R30" s="22"/>
    </row>
    <row r="31" spans="1:18" ht="25.5">
      <c r="A31" s="12" t="s">
        <v>314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>
        <v>11</v>
      </c>
      <c r="P31" s="21">
        <v>1</v>
      </c>
      <c r="Q31" s="22"/>
      <c r="R31" s="22"/>
    </row>
    <row r="32" spans="1:18" ht="15.75">
      <c r="A32" s="12" t="s">
        <v>258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">
        <v>12</v>
      </c>
      <c r="P32" s="21">
        <v>1</v>
      </c>
      <c r="Q32" s="22"/>
      <c r="R32" s="22"/>
    </row>
    <row r="33" spans="1:18" ht="15.75">
      <c r="A33" s="12" t="s">
        <v>259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5">
        <v>13</v>
      </c>
      <c r="P33" s="21">
        <v>1</v>
      </c>
      <c r="Q33" s="22"/>
      <c r="R33" s="22"/>
    </row>
    <row r="34" spans="1:18" ht="15.75">
      <c r="A34" s="12" t="s">
        <v>315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5">
        <v>14</v>
      </c>
      <c r="P34" s="21">
        <v>0</v>
      </c>
      <c r="Q34" s="22"/>
      <c r="R34" s="22"/>
    </row>
    <row r="35" spans="1:18" ht="25.5">
      <c r="A35" s="12" t="s">
        <v>316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">
        <v>15</v>
      </c>
      <c r="P35" s="21">
        <v>0</v>
      </c>
      <c r="Q35" s="22"/>
      <c r="R35" s="22"/>
    </row>
  </sheetData>
  <sheetProtection password="E8A3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R22 Q29:R35 Q25:R25">
      <formula1>0</formula1>
      <formula2>999999999999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5 Q23:R24 Q26: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29"/>
  <sheetViews>
    <sheetView workbookViewId="0" topLeftCell="A17">
      <selection activeCell="P21" sqref="P21"/>
    </sheetView>
  </sheetViews>
  <sheetFormatPr defaultColWidth="9.33203125" defaultRowHeight="12.75"/>
  <cols>
    <col min="1" max="1" width="72.66015625" style="25" customWidth="1"/>
    <col min="2" max="14" width="2.5" style="25" hidden="1" customWidth="1"/>
    <col min="15" max="15" width="7.5" style="25" bestFit="1" customWidth="1"/>
    <col min="16" max="16" width="19.83203125" style="25" bestFit="1" customWidth="1"/>
    <col min="17" max="16384" width="9.33203125" style="25" customWidth="1"/>
  </cols>
  <sheetData>
    <row r="1" spans="1:16" s="23" customFormat="1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23" customFormat="1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23" customFormat="1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23" customFormat="1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23" customFormat="1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23" customFormat="1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s="23" customFormat="1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s="23" customFormat="1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s="23" customFormat="1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s="23" customFormat="1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s="23" customFormat="1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s="23" customFormat="1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s="23" customFormat="1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s="23" customFormat="1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s="23" customFormat="1" ht="12.75" customHeight="1" hidden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6" s="23" customFormat="1" ht="12.75" customHeight="1" hidden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6" s="23" customFormat="1" ht="19.5" customHeight="1">
      <c r="A17" s="119" t="s">
        <v>261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s="23" customFormat="1" ht="12.75">
      <c r="A18" s="121" t="s">
        <v>43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24" t="s">
        <v>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 t="s">
        <v>5</v>
      </c>
      <c r="P19" s="24" t="s">
        <v>269</v>
      </c>
    </row>
    <row r="20" spans="1:16" ht="12.75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16" ht="15.75">
      <c r="A21" s="27" t="s">
        <v>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>
        <v>1</v>
      </c>
      <c r="P21" s="21">
        <v>20194</v>
      </c>
    </row>
    <row r="22" spans="1:16" ht="15.75">
      <c r="A22" s="27" t="s">
        <v>36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>
        <v>2</v>
      </c>
      <c r="P22" s="21">
        <v>17223</v>
      </c>
    </row>
    <row r="23" spans="1:16" ht="15.75">
      <c r="A23" s="27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>
        <v>3</v>
      </c>
      <c r="P23" s="21">
        <v>2971</v>
      </c>
    </row>
    <row r="24" spans="1:16" ht="25.5">
      <c r="A24" s="29" t="s">
        <v>38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>
        <v>4</v>
      </c>
      <c r="P24" s="21">
        <v>185</v>
      </c>
    </row>
    <row r="25" spans="1:16" ht="15.75">
      <c r="A25" s="29" t="s">
        <v>39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>
        <v>5</v>
      </c>
      <c r="P25" s="21">
        <v>2712</v>
      </c>
    </row>
    <row r="26" spans="1:16" ht="15.75">
      <c r="A26" s="29" t="s">
        <v>40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>
        <v>6</v>
      </c>
      <c r="P26" s="21">
        <v>29</v>
      </c>
    </row>
    <row r="27" spans="1:16" ht="15.75">
      <c r="A27" s="29" t="s">
        <v>41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>
        <v>7</v>
      </c>
      <c r="P27" s="21">
        <v>0</v>
      </c>
    </row>
    <row r="28" spans="1:16" ht="15.75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>
        <v>8</v>
      </c>
      <c r="P28" s="21">
        <v>45</v>
      </c>
    </row>
    <row r="29" spans="1:16" ht="15.75">
      <c r="A29" s="29" t="s">
        <v>317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>
        <v>9</v>
      </c>
      <c r="P29" s="21">
        <v>145</v>
      </c>
    </row>
  </sheetData>
  <sheetProtection password="E8A3" sheet="1" objects="1" scenarios="1" selectLockedCells="1"/>
  <mergeCells count="18"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7:P17"/>
    <mergeCell ref="A18:P18"/>
    <mergeCell ref="A13:P13"/>
    <mergeCell ref="A14:P14"/>
    <mergeCell ref="A15:P15"/>
    <mergeCell ref="A16:P16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9"/>
  <sheetViews>
    <sheetView tabSelected="1" workbookViewId="0" topLeftCell="A17">
      <selection activeCell="S48" sqref="S48:U48"/>
    </sheetView>
  </sheetViews>
  <sheetFormatPr defaultColWidth="9.33203125" defaultRowHeight="12.75"/>
  <cols>
    <col min="1" max="1" width="75.5" style="1" bestFit="1" customWidth="1"/>
    <col min="2" max="14" width="2.83203125" style="1" hidden="1" customWidth="1"/>
    <col min="15" max="15" width="7.5" style="1" bestFit="1" customWidth="1"/>
    <col min="16" max="17" width="17.83203125" style="1" customWidth="1"/>
    <col min="18" max="18" width="5.83203125" style="1" customWidth="1"/>
    <col min="19" max="21" width="11.83203125" style="1" customWidth="1"/>
    <col min="22" max="22" width="5.83203125" style="1" customWidth="1"/>
    <col min="23" max="23" width="12.83203125" style="1" customWidth="1"/>
    <col min="24" max="16384" width="9.33203125" style="1" customWidth="1"/>
  </cols>
  <sheetData>
    <row r="1" spans="1:17" ht="12.75" customHeight="1" hidden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 hidden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2.75" customHeight="1" hidden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2.75" customHeight="1" hidden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12.75" customHeight="1" hidden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12.75" customHeight="1" hidden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2.75" customHeight="1" hidden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 customHeight="1" hidden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2.75" customHeight="1" hidden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17" ht="12.75" customHeight="1" hidden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2.75" customHeight="1" hidden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12.75" customHeight="1" hidden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12.75" customHeight="1" hidden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12.75" customHeight="1" hidden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12.75" customHeight="1" hidden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12.75" customHeight="1" hidden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9.5" customHeight="1">
      <c r="A17" s="123" t="s">
        <v>264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69.75" customHeight="1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</v>
      </c>
      <c r="P19" s="2" t="s">
        <v>44</v>
      </c>
      <c r="Q19" s="2" t="s">
        <v>46</v>
      </c>
    </row>
    <row r="20" spans="1:1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12" t="s">
        <v>262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>
        <v>1</v>
      </c>
      <c r="P21" s="21">
        <v>15556</v>
      </c>
      <c r="Q21" s="21">
        <v>2098</v>
      </c>
    </row>
    <row r="22" spans="1:17" ht="25.5">
      <c r="A22" s="12" t="s">
        <v>324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>
        <v>2</v>
      </c>
      <c r="P22" s="21">
        <v>8778</v>
      </c>
      <c r="Q22" s="21">
        <v>1110</v>
      </c>
    </row>
    <row r="23" spans="1:17" ht="15.75">
      <c r="A23" s="4" t="s">
        <v>325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>
        <v>3</v>
      </c>
      <c r="P23" s="21">
        <v>6472</v>
      </c>
      <c r="Q23" s="21">
        <v>834</v>
      </c>
    </row>
    <row r="24" spans="1:17" ht="25.5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>
        <v>4</v>
      </c>
      <c r="P24" s="21">
        <v>1160</v>
      </c>
      <c r="Q24" s="21">
        <v>207</v>
      </c>
    </row>
    <row r="25" spans="1:17" ht="15.75">
      <c r="A25" s="4" t="s">
        <v>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>
        <v>5</v>
      </c>
      <c r="P25" s="21">
        <v>2240</v>
      </c>
      <c r="Q25" s="21">
        <v>397</v>
      </c>
    </row>
    <row r="26" spans="1:17" ht="25.5">
      <c r="A26" s="4" t="s">
        <v>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>
        <v>6</v>
      </c>
      <c r="P26" s="21">
        <v>1068</v>
      </c>
      <c r="Q26" s="21">
        <v>242</v>
      </c>
    </row>
    <row r="27" spans="1:17" ht="15.75">
      <c r="A27" s="4" t="s">
        <v>50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>
        <v>7</v>
      </c>
      <c r="P27" s="21">
        <v>1172</v>
      </c>
      <c r="Q27" s="21">
        <v>155</v>
      </c>
    </row>
    <row r="28" spans="1:17" ht="15.75">
      <c r="A28" s="4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>
        <v>8</v>
      </c>
      <c r="P28" s="21">
        <v>226</v>
      </c>
      <c r="Q28" s="21">
        <v>11</v>
      </c>
    </row>
    <row r="29" spans="1:17" ht="15.75">
      <c r="A29" s="4" t="s">
        <v>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>
        <v>9</v>
      </c>
      <c r="P29" s="21">
        <v>2846</v>
      </c>
      <c r="Q29" s="21">
        <v>219</v>
      </c>
    </row>
    <row r="30" spans="1:17" ht="15.75">
      <c r="A30" s="4" t="s">
        <v>53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0">
        <v>10</v>
      </c>
      <c r="P30" s="21">
        <v>41</v>
      </c>
      <c r="Q30" s="21">
        <v>2</v>
      </c>
    </row>
    <row r="31" spans="1:17" ht="15.75">
      <c r="A31" s="58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">
        <v>11</v>
      </c>
      <c r="P31" s="21">
        <v>2265</v>
      </c>
      <c r="Q31" s="21">
        <v>274</v>
      </c>
    </row>
    <row r="32" spans="1:17" ht="15.75">
      <c r="A32" s="12" t="s">
        <v>263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0">
        <v>12</v>
      </c>
      <c r="P32" s="21">
        <v>4584</v>
      </c>
      <c r="Q32" s="21">
        <v>960</v>
      </c>
    </row>
    <row r="33" spans="1:17" ht="25.5">
      <c r="A33" s="4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v>13</v>
      </c>
      <c r="P33" s="21">
        <v>51</v>
      </c>
      <c r="Q33" s="21">
        <v>68</v>
      </c>
    </row>
    <row r="34" spans="1:17" ht="15.75">
      <c r="A34" s="4" t="s">
        <v>55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0">
        <v>14</v>
      </c>
      <c r="P34" s="21">
        <v>0</v>
      </c>
      <c r="Q34" s="21">
        <v>34</v>
      </c>
    </row>
    <row r="35" spans="1:17" ht="15.75">
      <c r="A35" s="4" t="s">
        <v>56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>
        <v>15</v>
      </c>
      <c r="P35" s="21">
        <v>2185</v>
      </c>
      <c r="Q35" s="21">
        <v>128</v>
      </c>
    </row>
    <row r="36" spans="1:17" ht="15.75">
      <c r="A36" s="4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0">
        <v>16</v>
      </c>
      <c r="P36" s="21">
        <v>0</v>
      </c>
      <c r="Q36" s="21">
        <v>0</v>
      </c>
    </row>
    <row r="37" spans="1:17" ht="15.75">
      <c r="A37" s="4" t="s">
        <v>58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0">
        <v>17</v>
      </c>
      <c r="P37" s="21">
        <v>1714</v>
      </c>
      <c r="Q37" s="21">
        <v>135</v>
      </c>
    </row>
    <row r="38" spans="1:17" ht="15.75">
      <c r="A38" s="4" t="s">
        <v>59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0">
        <v>18</v>
      </c>
      <c r="P38" s="21">
        <v>634</v>
      </c>
      <c r="Q38" s="21">
        <v>595</v>
      </c>
    </row>
    <row r="39" spans="1:17" ht="15.75">
      <c r="A39" s="12" t="s">
        <v>60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0">
        <v>19</v>
      </c>
      <c r="P39" s="21">
        <v>394</v>
      </c>
      <c r="Q39" s="21">
        <v>0</v>
      </c>
    </row>
    <row r="40" spans="1:17" ht="15.75">
      <c r="A40" s="12" t="s">
        <v>61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">
        <v>20</v>
      </c>
      <c r="P40" s="21">
        <v>1800</v>
      </c>
      <c r="Q40" s="21">
        <v>28</v>
      </c>
    </row>
    <row r="41" spans="1:17" ht="15.75">
      <c r="A41" s="12" t="s">
        <v>45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v>21</v>
      </c>
      <c r="P41" s="21">
        <v>1668</v>
      </c>
      <c r="Q41" s="21">
        <v>728</v>
      </c>
    </row>
    <row r="42" ht="9.75" customHeight="1"/>
    <row r="43" ht="9.75" customHeight="1"/>
    <row r="44" ht="39.75" customHeight="1">
      <c r="A44" s="31" t="s">
        <v>62</v>
      </c>
    </row>
    <row r="45" spans="1:23" ht="15.75">
      <c r="A45" s="32" t="s">
        <v>63</v>
      </c>
      <c r="O45" s="124" t="s">
        <v>369</v>
      </c>
      <c r="P45" s="124"/>
      <c r="Q45" s="124"/>
      <c r="S45" s="124" t="s">
        <v>370</v>
      </c>
      <c r="T45" s="124"/>
      <c r="U45" s="124"/>
      <c r="W45" s="33"/>
    </row>
    <row r="46" spans="15:23" ht="12.75">
      <c r="O46" s="113" t="s">
        <v>64</v>
      </c>
      <c r="P46" s="113"/>
      <c r="Q46" s="113"/>
      <c r="S46" s="113" t="s">
        <v>65</v>
      </c>
      <c r="T46" s="113"/>
      <c r="U46" s="113"/>
      <c r="W46" s="8" t="s">
        <v>66</v>
      </c>
    </row>
    <row r="47" ht="12.75"/>
    <row r="48" spans="15:21" ht="15.75">
      <c r="O48" s="124">
        <v>84924722508</v>
      </c>
      <c r="P48" s="124"/>
      <c r="Q48" s="124"/>
      <c r="S48" s="125">
        <v>40911</v>
      </c>
      <c r="T48" s="125"/>
      <c r="U48" s="125"/>
    </row>
    <row r="49" spans="15:21" ht="12.75">
      <c r="O49" s="113" t="s">
        <v>67</v>
      </c>
      <c r="P49" s="113"/>
      <c r="Q49" s="113"/>
      <c r="S49" s="113" t="s">
        <v>68</v>
      </c>
      <c r="T49" s="113"/>
      <c r="U49" s="113"/>
    </row>
    <row r="50" ht="12.75"/>
  </sheetData>
  <sheetProtection password="E8A3" sheet="1" objects="1" scenarios="1" selectLockedCells="1"/>
  <mergeCells count="26">
    <mergeCell ref="O48:Q48"/>
    <mergeCell ref="S48:U48"/>
    <mergeCell ref="O49:Q49"/>
    <mergeCell ref="S49:U49"/>
    <mergeCell ref="O45:Q45"/>
    <mergeCell ref="S45:U45"/>
    <mergeCell ref="O46:Q46"/>
    <mergeCell ref="S46:U46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  <mergeCell ref="A12:Q12"/>
    <mergeCell ref="A17:Q17"/>
    <mergeCell ref="A18:Q18"/>
    <mergeCell ref="A13:Q13"/>
    <mergeCell ref="A14:Q14"/>
    <mergeCell ref="A15:Q15"/>
    <mergeCell ref="A16:Q16"/>
  </mergeCells>
  <dataValidations count="2">
    <dataValidation type="date" allowBlank="1" showInputMessage="1" showErrorMessage="1" sqref="S48:U48">
      <formula1>38718</formula1>
      <formula2>42369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Q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3"/>
  <sheetViews>
    <sheetView workbookViewId="0" topLeftCell="A17">
      <selection activeCell="P21" sqref="P21"/>
    </sheetView>
  </sheetViews>
  <sheetFormatPr defaultColWidth="9.33203125" defaultRowHeight="12.75"/>
  <cols>
    <col min="1" max="1" width="94.33203125" style="23" bestFit="1" customWidth="1"/>
    <col min="2" max="14" width="2.66015625" style="23" hidden="1" customWidth="1"/>
    <col min="15" max="15" width="9.33203125" style="23" customWidth="1"/>
    <col min="16" max="16" width="17.83203125" style="23" customWidth="1"/>
    <col min="17" max="16384" width="9.33203125" style="2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7" t="s">
        <v>215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1:16" ht="12.75">
      <c r="A18" s="121" t="s">
        <v>34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30" customHeight="1">
      <c r="A19" s="52" t="s">
        <v>211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5</v>
      </c>
      <c r="P19" s="52" t="s">
        <v>212</v>
      </c>
    </row>
    <row r="20" spans="1:16" ht="12.75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</row>
    <row r="21" spans="1:16" ht="15.75">
      <c r="A21" s="53" t="s">
        <v>213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v>1</v>
      </c>
      <c r="P21" s="21"/>
    </row>
    <row r="23" spans="1:16" ht="12.75">
      <c r="A23" s="126" t="s">
        <v>214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</sheetData>
  <mergeCells count="3">
    <mergeCell ref="A23:P23"/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P191"/>
  <sheetViews>
    <sheetView workbookViewId="0" topLeftCell="A1">
      <selection activeCell="A1" sqref="A1"/>
    </sheetView>
  </sheetViews>
  <sheetFormatPr defaultColWidth="9.33203125" defaultRowHeight="12.75"/>
  <cols>
    <col min="5" max="5" width="71" style="0" customWidth="1"/>
    <col min="6" max="6" width="6.83203125" style="0" bestFit="1" customWidth="1"/>
    <col min="7" max="7" width="8.16015625" style="0" bestFit="1" customWidth="1"/>
    <col min="10" max="10" width="19.33203125" style="0" bestFit="1" customWidth="1"/>
    <col min="11" max="11" width="8.16015625" style="0" bestFit="1" customWidth="1"/>
    <col min="12" max="12" width="27.16015625" style="0" customWidth="1"/>
    <col min="13" max="13" width="22.16015625" style="0" customWidth="1"/>
    <col min="14" max="14" width="10.5" style="0" customWidth="1"/>
    <col min="15" max="15" width="26.83203125" style="0" bestFit="1" customWidth="1"/>
  </cols>
  <sheetData>
    <row r="1" spans="1:16" ht="12.75">
      <c r="A1" s="40" t="s">
        <v>85</v>
      </c>
      <c r="B1" s="41"/>
      <c r="C1" s="41"/>
      <c r="D1" s="40"/>
      <c r="E1" s="41"/>
      <c r="F1" s="41"/>
      <c r="G1" s="41"/>
      <c r="H1" s="41"/>
      <c r="J1" s="45" t="s">
        <v>102</v>
      </c>
      <c r="K1" s="45"/>
      <c r="L1" s="46"/>
      <c r="M1" s="46"/>
      <c r="O1" s="45" t="s">
        <v>103</v>
      </c>
      <c r="P1" s="46"/>
    </row>
    <row r="2" spans="1:16" ht="12.75">
      <c r="A2" s="42" t="s">
        <v>86</v>
      </c>
      <c r="B2" s="42" t="s">
        <v>87</v>
      </c>
      <c r="C2" s="42" t="s">
        <v>88</v>
      </c>
      <c r="D2" s="42" t="s">
        <v>89</v>
      </c>
      <c r="E2" s="42" t="s">
        <v>90</v>
      </c>
      <c r="F2" s="42" t="s">
        <v>91</v>
      </c>
      <c r="G2" s="42" t="s">
        <v>92</v>
      </c>
      <c r="H2" s="42" t="s">
        <v>93</v>
      </c>
      <c r="J2" s="47" t="s">
        <v>104</v>
      </c>
      <c r="K2" s="47" t="s">
        <v>105</v>
      </c>
      <c r="L2" s="47" t="s">
        <v>90</v>
      </c>
      <c r="M2" s="47" t="s">
        <v>106</v>
      </c>
      <c r="O2" s="48" t="s">
        <v>107</v>
      </c>
      <c r="P2" s="48" t="s">
        <v>108</v>
      </c>
    </row>
    <row r="3" spans="1:13" ht="12.75">
      <c r="A3" s="43" t="str">
        <f>P_3</f>
        <v>0606021</v>
      </c>
      <c r="B3" s="43">
        <v>0</v>
      </c>
      <c r="C3" s="43">
        <v>0</v>
      </c>
      <c r="D3" s="43">
        <v>0</v>
      </c>
      <c r="E3" s="43" t="str">
        <f>CONCATENATE("Количество ошибок в документе: ",H3)</f>
        <v>Количество ошибок в документе: 5</v>
      </c>
      <c r="F3" s="43"/>
      <c r="G3" s="43"/>
      <c r="H3" s="44">
        <f>SUM(H4:H11,H12,H37,H82,H142,H169,H173,H186)</f>
        <v>5</v>
      </c>
      <c r="J3" s="1" t="s">
        <v>109</v>
      </c>
      <c r="K3" s="1">
        <v>1</v>
      </c>
      <c r="L3" s="1" t="s">
        <v>110</v>
      </c>
      <c r="M3" s="1" t="s">
        <v>83</v>
      </c>
    </row>
    <row r="4" spans="1:16" ht="12.75">
      <c r="A4" t="str">
        <f aca="true" t="shared" si="0" ref="A4:A36">P_3</f>
        <v>0606021</v>
      </c>
      <c r="B4" s="1">
        <v>0</v>
      </c>
      <c r="C4" s="1">
        <v>1</v>
      </c>
      <c r="D4" s="1">
        <v>1</v>
      </c>
      <c r="E4" s="1" t="s">
        <v>94</v>
      </c>
      <c r="H4" s="1">
        <f>IF(LEN(P_1)&lt;&gt;0,0,1)</f>
        <v>0</v>
      </c>
      <c r="J4" s="1" t="s">
        <v>111</v>
      </c>
      <c r="K4" s="1">
        <v>2</v>
      </c>
      <c r="L4" s="1" t="s">
        <v>305</v>
      </c>
      <c r="M4" s="1" t="str">
        <f>IF(P_1=0,"Нет данных",P_1)</f>
        <v>ГБОУ НПО ВО "Профессиональное училище №34 " г. Меленки</v>
      </c>
      <c r="O4" s="49">
        <f ca="1">TODAY()</f>
        <v>40954</v>
      </c>
      <c r="P4">
        <v>0</v>
      </c>
    </row>
    <row r="5" spans="1:13" ht="12.75">
      <c r="A5" t="str">
        <f t="shared" si="0"/>
        <v>0606021</v>
      </c>
      <c r="B5" s="1">
        <v>0</v>
      </c>
      <c r="C5" s="1">
        <v>2</v>
      </c>
      <c r="D5" s="1">
        <v>2</v>
      </c>
      <c r="E5" s="1" t="s">
        <v>95</v>
      </c>
      <c r="H5" s="1">
        <f>IF(LEN(P_2)&lt;&gt;0,0,1)</f>
        <v>0</v>
      </c>
      <c r="J5" s="1" t="s">
        <v>112</v>
      </c>
      <c r="K5" s="1">
        <v>3</v>
      </c>
      <c r="L5" s="1" t="s">
        <v>113</v>
      </c>
      <c r="M5" s="1" t="str">
        <f>IF(P_2=0,"Нет данных",P_2)</f>
        <v>Владимирская область г. Меленки ул Комсомольская д.40</v>
      </c>
    </row>
    <row r="6" spans="1:13" ht="12.75">
      <c r="A6" t="str">
        <f t="shared" si="0"/>
        <v>0606021</v>
      </c>
      <c r="B6" s="1">
        <v>0</v>
      </c>
      <c r="C6" s="1">
        <v>3</v>
      </c>
      <c r="D6" s="1">
        <v>3</v>
      </c>
      <c r="E6" s="1" t="s">
        <v>96</v>
      </c>
      <c r="H6" s="1">
        <f>IF(LEN(P_3)&lt;&gt;0,0,1)</f>
        <v>0</v>
      </c>
      <c r="J6" s="1" t="s">
        <v>114</v>
      </c>
      <c r="K6" s="1">
        <v>4</v>
      </c>
      <c r="L6" s="1" t="s">
        <v>115</v>
      </c>
      <c r="M6" s="1" t="str">
        <f>TEXT(P_3,"0000000")</f>
        <v>0606021</v>
      </c>
    </row>
    <row r="7" spans="1:13" ht="12.75">
      <c r="A7" t="str">
        <f t="shared" si="0"/>
        <v>0606021</v>
      </c>
      <c r="B7" s="1">
        <v>0</v>
      </c>
      <c r="C7" s="1">
        <v>4</v>
      </c>
      <c r="D7" s="1">
        <v>4</v>
      </c>
      <c r="E7" s="1" t="s">
        <v>97</v>
      </c>
      <c r="H7" s="1">
        <f>IF(LEN(P_4)&lt;&gt;0,0,1)</f>
        <v>0</v>
      </c>
      <c r="J7" s="1" t="s">
        <v>116</v>
      </c>
      <c r="K7" s="1">
        <v>5</v>
      </c>
      <c r="L7" s="1" t="s">
        <v>117</v>
      </c>
      <c r="M7" s="1">
        <f>IF(P_4=0,"Нет данных",P_4)</f>
        <v>257803</v>
      </c>
    </row>
    <row r="8" spans="1:13" ht="12.75">
      <c r="A8" t="str">
        <f t="shared" si="0"/>
        <v>0606021</v>
      </c>
      <c r="B8" s="1">
        <v>0</v>
      </c>
      <c r="C8" s="1">
        <v>5</v>
      </c>
      <c r="D8" s="1">
        <v>5</v>
      </c>
      <c r="E8" s="1" t="s">
        <v>98</v>
      </c>
      <c r="H8" s="1">
        <f>IF(LEN(R_1)&lt;&gt;0,0,1)</f>
        <v>0</v>
      </c>
      <c r="J8" s="50" t="s">
        <v>118</v>
      </c>
      <c r="K8" s="51"/>
      <c r="L8" s="51"/>
      <c r="M8" s="51"/>
    </row>
    <row r="9" spans="1:8" ht="12.75">
      <c r="A9" t="str">
        <f t="shared" si="0"/>
        <v>0606021</v>
      </c>
      <c r="B9" s="1">
        <v>0</v>
      </c>
      <c r="C9" s="1">
        <v>6</v>
      </c>
      <c r="D9" s="1">
        <v>6</v>
      </c>
      <c r="E9" s="1" t="s">
        <v>99</v>
      </c>
      <c r="H9" s="1">
        <f>IF(LEN(R_2)&lt;&gt;0,0,1)</f>
        <v>0</v>
      </c>
    </row>
    <row r="10" spans="1:8" ht="12.75">
      <c r="A10" t="str">
        <f t="shared" si="0"/>
        <v>0606021</v>
      </c>
      <c r="B10" s="1">
        <v>0</v>
      </c>
      <c r="C10" s="1">
        <v>7</v>
      </c>
      <c r="D10" s="1">
        <v>7</v>
      </c>
      <c r="E10" s="1" t="s">
        <v>100</v>
      </c>
      <c r="H10" s="1">
        <f>IF(LEN(R_3)&lt;&gt;0,0,1)</f>
        <v>0</v>
      </c>
    </row>
    <row r="11" spans="1:8" ht="12.75">
      <c r="A11" t="str">
        <f t="shared" si="0"/>
        <v>0606021</v>
      </c>
      <c r="B11" s="1">
        <v>0</v>
      </c>
      <c r="C11" s="1">
        <v>8</v>
      </c>
      <c r="D11" s="1">
        <v>8</v>
      </c>
      <c r="E11" s="1" t="s">
        <v>101</v>
      </c>
      <c r="H11" s="1">
        <f>IF(LEN(R_4)&lt;&gt;0,0,1)</f>
        <v>0</v>
      </c>
    </row>
    <row r="12" spans="1:8" ht="12.75">
      <c r="A12" s="43" t="str">
        <f>P_3</f>
        <v>0606021</v>
      </c>
      <c r="B12" s="43">
        <v>1</v>
      </c>
      <c r="C12" s="43">
        <v>0</v>
      </c>
      <c r="D12" s="43">
        <v>0</v>
      </c>
      <c r="E12" s="43" t="str">
        <f>CONCATENATE("Количество ошибок в разделе 1: ",H12)</f>
        <v>Количество ошибок в разделе 1: 0</v>
      </c>
      <c r="F12" s="43"/>
      <c r="G12" s="43"/>
      <c r="H12" s="43">
        <f>SUM(H13:H36)</f>
        <v>0</v>
      </c>
    </row>
    <row r="13" spans="1:8" ht="12.75">
      <c r="A13" t="str">
        <f t="shared" si="0"/>
        <v>0606021</v>
      </c>
      <c r="B13" s="1">
        <v>1</v>
      </c>
      <c r="C13" s="1">
        <v>1</v>
      </c>
      <c r="D13" s="1">
        <v>1</v>
      </c>
      <c r="E13" s="1" t="s">
        <v>119</v>
      </c>
      <c r="H13">
        <f>IF('Раздел 1'!P21=SUM('Раздел 1'!P22:P26),0,1)</f>
        <v>0</v>
      </c>
    </row>
    <row r="14" spans="1:8" ht="12.75">
      <c r="A14" t="str">
        <f t="shared" si="0"/>
        <v>0606021</v>
      </c>
      <c r="B14" s="1">
        <v>1</v>
      </c>
      <c r="C14" s="1">
        <v>2</v>
      </c>
      <c r="D14" s="1">
        <v>2</v>
      </c>
      <c r="E14" s="1" t="s">
        <v>120</v>
      </c>
      <c r="H14">
        <f>IF('Раздел 1'!Q21=SUM('Раздел 1'!Q22:Q26),0,1)</f>
        <v>0</v>
      </c>
    </row>
    <row r="15" spans="1:8" ht="12.75">
      <c r="A15" t="str">
        <f t="shared" si="0"/>
        <v>0606021</v>
      </c>
      <c r="B15" s="1">
        <v>1</v>
      </c>
      <c r="C15" s="1">
        <v>3</v>
      </c>
      <c r="D15" s="1">
        <v>3</v>
      </c>
      <c r="E15" s="1" t="s">
        <v>121</v>
      </c>
      <c r="H15">
        <f>IF('Раздел 1'!R21=SUM('Раздел 1'!R22:R26),0,1)</f>
        <v>0</v>
      </c>
    </row>
    <row r="16" spans="1:8" ht="12.75">
      <c r="A16" t="str">
        <f t="shared" si="0"/>
        <v>0606021</v>
      </c>
      <c r="B16" s="1">
        <v>1</v>
      </c>
      <c r="C16" s="1">
        <v>4</v>
      </c>
      <c r="D16" s="1">
        <v>4</v>
      </c>
      <c r="E16" s="1" t="s">
        <v>122</v>
      </c>
      <c r="H16">
        <f>IF('Раздел 1'!S21=SUM('Раздел 1'!S22:S26),0,1)</f>
        <v>0</v>
      </c>
    </row>
    <row r="17" spans="1:8" ht="12.75">
      <c r="A17" t="str">
        <f t="shared" si="0"/>
        <v>0606021</v>
      </c>
      <c r="B17" s="1">
        <v>1</v>
      </c>
      <c r="C17" s="1">
        <v>5</v>
      </c>
      <c r="D17" s="1">
        <v>5</v>
      </c>
      <c r="E17" s="1" t="s">
        <v>123</v>
      </c>
      <c r="H17">
        <f>IF('Раздел 1'!T21=SUM('Раздел 1'!T22:T26),0,1)</f>
        <v>0</v>
      </c>
    </row>
    <row r="18" spans="1:8" ht="12.75">
      <c r="A18" t="str">
        <f t="shared" si="0"/>
        <v>0606021</v>
      </c>
      <c r="B18" s="1">
        <v>1</v>
      </c>
      <c r="C18" s="1">
        <v>6</v>
      </c>
      <c r="D18" s="1">
        <v>6</v>
      </c>
      <c r="E18" s="1" t="s">
        <v>124</v>
      </c>
      <c r="H18">
        <f>IF('Раздел 1'!U21=SUM('Раздел 1'!U22:U26),0,1)</f>
        <v>0</v>
      </c>
    </row>
    <row r="19" spans="1:8" ht="12.75">
      <c r="A19" t="str">
        <f t="shared" si="0"/>
        <v>0606021</v>
      </c>
      <c r="B19" s="1">
        <v>1</v>
      </c>
      <c r="C19" s="1">
        <v>7</v>
      </c>
      <c r="D19" s="1">
        <v>7</v>
      </c>
      <c r="E19" s="1" t="s">
        <v>125</v>
      </c>
      <c r="H19">
        <f>IF('Раздел 1'!Q21=SUM('Раздел 1'!R21:U21),0,1)</f>
        <v>0</v>
      </c>
    </row>
    <row r="20" spans="1:8" ht="12.75">
      <c r="A20" t="str">
        <f t="shared" si="0"/>
        <v>0606021</v>
      </c>
      <c r="B20" s="1">
        <v>1</v>
      </c>
      <c r="C20" s="1">
        <v>8</v>
      </c>
      <c r="D20" s="1">
        <v>8</v>
      </c>
      <c r="E20" s="1" t="s">
        <v>126</v>
      </c>
      <c r="H20">
        <f>IF('Раздел 1'!Q22=SUM('Раздел 1'!R22:U22),0,1)</f>
        <v>0</v>
      </c>
    </row>
    <row r="21" spans="1:8" ht="12.75">
      <c r="A21" t="str">
        <f t="shared" si="0"/>
        <v>0606021</v>
      </c>
      <c r="B21" s="1">
        <v>1</v>
      </c>
      <c r="C21" s="1">
        <v>9</v>
      </c>
      <c r="D21" s="1">
        <v>9</v>
      </c>
      <c r="E21" s="1" t="s">
        <v>127</v>
      </c>
      <c r="H21">
        <f>IF('Раздел 1'!Q23=SUM('Раздел 1'!R23:U23),0,1)</f>
        <v>0</v>
      </c>
    </row>
    <row r="22" spans="1:8" ht="12.75">
      <c r="A22" t="str">
        <f t="shared" si="0"/>
        <v>0606021</v>
      </c>
      <c r="B22" s="1">
        <v>1</v>
      </c>
      <c r="C22" s="1">
        <v>10</v>
      </c>
      <c r="D22" s="1">
        <v>10</v>
      </c>
      <c r="E22" s="1" t="s">
        <v>128</v>
      </c>
      <c r="H22">
        <f>IF('Раздел 1'!Q24=SUM('Раздел 1'!R24:U24),0,1)</f>
        <v>0</v>
      </c>
    </row>
    <row r="23" spans="1:8" ht="12.75">
      <c r="A23" t="str">
        <f t="shared" si="0"/>
        <v>0606021</v>
      </c>
      <c r="B23" s="1">
        <v>1</v>
      </c>
      <c r="C23" s="1">
        <v>11</v>
      </c>
      <c r="D23" s="1">
        <v>11</v>
      </c>
      <c r="E23" s="1" t="s">
        <v>129</v>
      </c>
      <c r="H23">
        <f>IF('Раздел 1'!Q25=SUM('Раздел 1'!R25:U25),0,1)</f>
        <v>0</v>
      </c>
    </row>
    <row r="24" spans="1:8" ht="12.75">
      <c r="A24" t="str">
        <f t="shared" si="0"/>
        <v>0606021</v>
      </c>
      <c r="B24" s="1">
        <v>1</v>
      </c>
      <c r="C24" s="1">
        <v>12</v>
      </c>
      <c r="D24" s="1">
        <v>12</v>
      </c>
      <c r="E24" s="1" t="s">
        <v>130</v>
      </c>
      <c r="H24">
        <f>IF('Раздел 1'!Q26=SUM('Раздел 1'!R26:U26),0,1)</f>
        <v>0</v>
      </c>
    </row>
    <row r="25" spans="1:8" ht="12.75">
      <c r="A25" t="str">
        <f t="shared" si="0"/>
        <v>0606021</v>
      </c>
      <c r="B25" s="1">
        <v>1</v>
      </c>
      <c r="C25" s="1">
        <v>13</v>
      </c>
      <c r="D25" s="1">
        <v>13</v>
      </c>
      <c r="E25" s="1" t="s">
        <v>293</v>
      </c>
      <c r="H25">
        <f>IF(OR(AND('Раздел 1'!P21=0,'Раздел 1'!Q21=0),AND('Раздел 1'!P21&gt;0,'Раздел 1'!Q21&gt;0)),0,IF('Раздел 1'!P21=0,0,1))</f>
        <v>0</v>
      </c>
    </row>
    <row r="26" spans="1:8" ht="12.75">
      <c r="A26" t="str">
        <f t="shared" si="0"/>
        <v>0606021</v>
      </c>
      <c r="B26" s="1">
        <v>1</v>
      </c>
      <c r="C26" s="1">
        <v>14</v>
      </c>
      <c r="D26" s="1">
        <v>14</v>
      </c>
      <c r="E26" s="1" t="s">
        <v>294</v>
      </c>
      <c r="H26">
        <f>IF(OR(AND('Раздел 1'!P22=0,'Раздел 1'!Q22=0),AND('Раздел 1'!P22&gt;0,'Раздел 1'!Q22&gt;0)),0,IF('Раздел 1'!P22=0,0,1))</f>
        <v>0</v>
      </c>
    </row>
    <row r="27" spans="1:8" ht="12.75">
      <c r="A27" t="str">
        <f t="shared" si="0"/>
        <v>0606021</v>
      </c>
      <c r="B27" s="1">
        <v>1</v>
      </c>
      <c r="C27" s="1">
        <v>15</v>
      </c>
      <c r="D27" s="1">
        <v>15</v>
      </c>
      <c r="E27" s="1" t="s">
        <v>295</v>
      </c>
      <c r="H27">
        <f>IF(OR(AND('Раздел 1'!P23=0,'Раздел 1'!Q23=0),AND('Раздел 1'!P23&gt;0,'Раздел 1'!Q23&gt;0)),0,IF('Раздел 1'!P23=0,0,1))</f>
        <v>0</v>
      </c>
    </row>
    <row r="28" spans="1:8" ht="12.75">
      <c r="A28" t="str">
        <f t="shared" si="0"/>
        <v>0606021</v>
      </c>
      <c r="B28" s="1">
        <v>1</v>
      </c>
      <c r="C28" s="1">
        <v>16</v>
      </c>
      <c r="D28" s="1">
        <v>16</v>
      </c>
      <c r="E28" s="1" t="s">
        <v>296</v>
      </c>
      <c r="H28">
        <f>IF(OR(AND('Раздел 1'!P24=0,'Раздел 1'!Q24=0),AND('Раздел 1'!P24&gt;0,'Раздел 1'!Q24&gt;0)),0,IF('Раздел 1'!P24=0,0,1))</f>
        <v>0</v>
      </c>
    </row>
    <row r="29" spans="1:8" ht="12.75">
      <c r="A29" t="str">
        <f t="shared" si="0"/>
        <v>0606021</v>
      </c>
      <c r="B29" s="1">
        <v>1</v>
      </c>
      <c r="C29" s="1">
        <v>17</v>
      </c>
      <c r="D29" s="1">
        <v>17</v>
      </c>
      <c r="E29" s="1" t="s">
        <v>297</v>
      </c>
      <c r="H29">
        <f>IF(OR(AND('Раздел 1'!P25=0,'Раздел 1'!Q25=0),AND('Раздел 1'!P25&gt;0,'Раздел 1'!Q25&gt;0)),0,IF('Раздел 1'!P25=0,0,1))</f>
        <v>0</v>
      </c>
    </row>
    <row r="30" spans="1:8" ht="12.75">
      <c r="A30" t="str">
        <f t="shared" si="0"/>
        <v>0606021</v>
      </c>
      <c r="B30" s="1">
        <v>1</v>
      </c>
      <c r="C30" s="1">
        <v>18</v>
      </c>
      <c r="D30" s="1">
        <v>18</v>
      </c>
      <c r="E30" s="1" t="s">
        <v>298</v>
      </c>
      <c r="H30">
        <f>IF(OR(AND('Раздел 1'!P26=0,'Раздел 1'!Q26=0),AND('Раздел 1'!P26&gt;0,'Раздел 1'!Q26&gt;0)),0,IF('Раздел 1'!P26=0,0,1))</f>
        <v>0</v>
      </c>
    </row>
    <row r="31" spans="1:8" ht="12.75">
      <c r="A31" t="str">
        <f t="shared" si="0"/>
        <v>0606021</v>
      </c>
      <c r="B31" s="1">
        <v>1</v>
      </c>
      <c r="C31" s="1">
        <v>19</v>
      </c>
      <c r="D31" s="1">
        <v>19</v>
      </c>
      <c r="E31" s="1" t="s">
        <v>299</v>
      </c>
      <c r="H31">
        <f>IF(OR(AND('Раздел 1'!P21=0,'Раздел 1'!Q21=0),AND('Раздел 1'!P21&gt;0,'Раздел 1'!Q21&gt;0)),0,IF('Раздел 1'!Q21=0,0,1))</f>
        <v>0</v>
      </c>
    </row>
    <row r="32" spans="1:8" ht="12.75">
      <c r="A32" t="str">
        <f t="shared" si="0"/>
        <v>0606021</v>
      </c>
      <c r="B32" s="1">
        <v>1</v>
      </c>
      <c r="C32" s="1">
        <v>20</v>
      </c>
      <c r="D32" s="1">
        <v>20</v>
      </c>
      <c r="E32" s="1" t="s">
        <v>300</v>
      </c>
      <c r="H32">
        <f>IF(OR(AND('Раздел 1'!P22=0,'Раздел 1'!Q22=0),AND('Раздел 1'!P22&gt;0,'Раздел 1'!Q22&gt;0)),0,IF('Раздел 1'!Q22=0,0,1))</f>
        <v>0</v>
      </c>
    </row>
    <row r="33" spans="1:8" ht="12.75">
      <c r="A33" t="str">
        <f t="shared" si="0"/>
        <v>0606021</v>
      </c>
      <c r="B33" s="1">
        <v>1</v>
      </c>
      <c r="C33" s="1">
        <v>21</v>
      </c>
      <c r="D33" s="1">
        <v>21</v>
      </c>
      <c r="E33" s="1" t="s">
        <v>301</v>
      </c>
      <c r="H33">
        <f>IF(OR(AND('Раздел 1'!P23=0,'Раздел 1'!Q23=0),AND('Раздел 1'!P23&gt;0,'Раздел 1'!Q23&gt;0)),0,IF('Раздел 1'!Q23=0,0,1))</f>
        <v>0</v>
      </c>
    </row>
    <row r="34" spans="1:8" ht="12.75">
      <c r="A34" t="str">
        <f t="shared" si="0"/>
        <v>0606021</v>
      </c>
      <c r="B34" s="1">
        <v>1</v>
      </c>
      <c r="C34" s="1">
        <v>22</v>
      </c>
      <c r="D34" s="1">
        <v>22</v>
      </c>
      <c r="E34" s="1" t="s">
        <v>302</v>
      </c>
      <c r="H34">
        <f>IF(OR(AND('Раздел 1'!P24=0,'Раздел 1'!Q24=0),AND('Раздел 1'!P24&gt;0,'Раздел 1'!Q24&gt;0)),0,IF('Раздел 1'!Q24=0,0,1))</f>
        <v>0</v>
      </c>
    </row>
    <row r="35" spans="1:8" ht="12.75">
      <c r="A35" t="str">
        <f t="shared" si="0"/>
        <v>0606021</v>
      </c>
      <c r="B35" s="1">
        <v>1</v>
      </c>
      <c r="C35" s="1">
        <v>23</v>
      </c>
      <c r="D35" s="1">
        <v>23</v>
      </c>
      <c r="E35" s="1" t="s">
        <v>303</v>
      </c>
      <c r="H35">
        <f>IF(OR(AND('Раздел 1'!P25=0,'Раздел 1'!Q25=0),AND('Раздел 1'!P25&gt;0,'Раздел 1'!Q25&gt;0)),0,IF('Раздел 1'!Q25=0,0,1))</f>
        <v>0</v>
      </c>
    </row>
    <row r="36" spans="1:8" ht="12.75">
      <c r="A36" t="str">
        <f t="shared" si="0"/>
        <v>0606021</v>
      </c>
      <c r="B36" s="1">
        <v>1</v>
      </c>
      <c r="C36" s="1">
        <v>24</v>
      </c>
      <c r="D36" s="1">
        <v>24</v>
      </c>
      <c r="E36" s="1" t="s">
        <v>304</v>
      </c>
      <c r="H36">
        <f>IF(OR(AND('Раздел 1'!P26=0,'Раздел 1'!Q26=0),AND('Раздел 1'!P26&gt;0,'Раздел 1'!Q26&gt;0)),0,IF('Раздел 1'!Q26=0,0,1))</f>
        <v>0</v>
      </c>
    </row>
    <row r="37" spans="1:8" ht="12.75">
      <c r="A37" s="43" t="str">
        <f aca="true" t="shared" si="1" ref="A37:A81">P_3</f>
        <v>0606021</v>
      </c>
      <c r="B37" s="43">
        <v>2</v>
      </c>
      <c r="C37" s="43">
        <v>0</v>
      </c>
      <c r="D37" s="43">
        <v>0</v>
      </c>
      <c r="E37" s="43" t="str">
        <f>CONCATENATE("Количество ошибок в разделе 2: ",H37)</f>
        <v>Количество ошибок в разделе 2: 5</v>
      </c>
      <c r="F37" s="43"/>
      <c r="G37" s="43"/>
      <c r="H37" s="43">
        <f>SUM(H38:H81)</f>
        <v>5</v>
      </c>
    </row>
    <row r="38" spans="1:8" ht="12.75">
      <c r="A38" t="str">
        <f t="shared" si="1"/>
        <v>0606021</v>
      </c>
      <c r="B38" s="1">
        <v>2</v>
      </c>
      <c r="C38">
        <v>1</v>
      </c>
      <c r="D38">
        <v>1</v>
      </c>
      <c r="E38" s="1" t="s">
        <v>131</v>
      </c>
      <c r="H38">
        <f>IF('Раздел 2'!P21=SUM('Раздел 2'!P22,'Раздел 2'!P24:P25),0,1)</f>
        <v>0</v>
      </c>
    </row>
    <row r="39" spans="1:8" ht="12.75">
      <c r="A39" t="str">
        <f t="shared" si="1"/>
        <v>0606021</v>
      </c>
      <c r="B39" s="1">
        <v>2</v>
      </c>
      <c r="C39">
        <v>2</v>
      </c>
      <c r="D39">
        <v>2</v>
      </c>
      <c r="E39" s="1" t="s">
        <v>132</v>
      </c>
      <c r="H39">
        <f>IF('Раздел 2'!Q21=SUM('Раздел 2'!Q22,'Раздел 2'!Q24:Q25),0,1)</f>
        <v>0</v>
      </c>
    </row>
    <row r="40" spans="1:8" ht="12.75">
      <c r="A40" t="str">
        <f t="shared" si="1"/>
        <v>0606021</v>
      </c>
      <c r="B40" s="1">
        <v>2</v>
      </c>
      <c r="C40">
        <v>3</v>
      </c>
      <c r="D40">
        <v>3</v>
      </c>
      <c r="E40" s="1" t="s">
        <v>133</v>
      </c>
      <c r="H40">
        <f>IF('Раздел 2'!R21=SUM('Раздел 2'!R22,'Раздел 2'!R24:R25),0,1)</f>
        <v>0</v>
      </c>
    </row>
    <row r="41" spans="1:8" ht="12.75">
      <c r="A41" t="str">
        <f t="shared" si="1"/>
        <v>0606021</v>
      </c>
      <c r="B41" s="1">
        <v>2</v>
      </c>
      <c r="C41">
        <v>4</v>
      </c>
      <c r="D41">
        <v>4</v>
      </c>
      <c r="E41" s="1" t="s">
        <v>134</v>
      </c>
      <c r="H41">
        <f>IF('Раздел 2'!S21=SUM('Раздел 2'!S22,'Раздел 2'!S24:S25),0,1)</f>
        <v>0</v>
      </c>
    </row>
    <row r="42" spans="1:8" ht="12.75">
      <c r="A42" t="str">
        <f t="shared" si="1"/>
        <v>0606021</v>
      </c>
      <c r="B42" s="1">
        <v>2</v>
      </c>
      <c r="C42">
        <v>5</v>
      </c>
      <c r="D42">
        <v>5</v>
      </c>
      <c r="E42" s="1" t="s">
        <v>135</v>
      </c>
      <c r="H42">
        <f>IF('Раздел 2'!T21=SUM('Раздел 2'!T22,'Раздел 2'!T24:T25),0,1)</f>
        <v>0</v>
      </c>
    </row>
    <row r="43" spans="1:8" ht="12.75">
      <c r="A43" t="str">
        <f t="shared" si="1"/>
        <v>0606021</v>
      </c>
      <c r="B43" s="1">
        <v>2</v>
      </c>
      <c r="C43">
        <v>6</v>
      </c>
      <c r="D43">
        <v>6</v>
      </c>
      <c r="E43" s="1" t="s">
        <v>136</v>
      </c>
      <c r="H43">
        <f>IF('Раздел 2'!U21=SUM('Раздел 2'!U22,'Раздел 2'!U24:U25),0,1)</f>
        <v>0</v>
      </c>
    </row>
    <row r="44" spans="1:8" ht="12.75">
      <c r="A44" t="str">
        <f t="shared" si="1"/>
        <v>0606021</v>
      </c>
      <c r="B44" s="1">
        <v>2</v>
      </c>
      <c r="C44">
        <v>7</v>
      </c>
      <c r="D44">
        <v>7</v>
      </c>
      <c r="E44" s="1" t="s">
        <v>137</v>
      </c>
      <c r="H44">
        <f>IF('Раздел 2'!V21=SUM('Раздел 2'!V22,'Раздел 2'!V24:V25),0,1)</f>
        <v>0</v>
      </c>
    </row>
    <row r="45" spans="1:8" ht="12.75">
      <c r="A45" t="str">
        <f t="shared" si="1"/>
        <v>0606021</v>
      </c>
      <c r="B45" s="1">
        <v>2</v>
      </c>
      <c r="C45">
        <v>8</v>
      </c>
      <c r="D45">
        <v>8</v>
      </c>
      <c r="E45" s="1" t="s">
        <v>138</v>
      </c>
      <c r="H45">
        <f>IF('Раздел 2'!W21=SUM('Раздел 2'!W22,'Раздел 2'!W24:W25),0,1)</f>
        <v>0</v>
      </c>
    </row>
    <row r="46" spans="1:8" ht="12.75">
      <c r="A46" t="str">
        <f t="shared" si="1"/>
        <v>0606021</v>
      </c>
      <c r="B46" s="1">
        <v>2</v>
      </c>
      <c r="C46">
        <v>9</v>
      </c>
      <c r="D46">
        <v>9</v>
      </c>
      <c r="E46" s="1" t="s">
        <v>332</v>
      </c>
      <c r="H46">
        <f>IF('Раздел 2'!X21=SUM('Раздел 2'!X22,'Раздел 2'!X24:X25),0,1)</f>
        <v>0</v>
      </c>
    </row>
    <row r="47" spans="1:8" ht="12.75">
      <c r="A47" t="str">
        <f t="shared" si="1"/>
        <v>0606021</v>
      </c>
      <c r="B47" s="1">
        <v>2</v>
      </c>
      <c r="C47">
        <v>10</v>
      </c>
      <c r="D47">
        <v>10</v>
      </c>
      <c r="E47" s="1" t="s">
        <v>333</v>
      </c>
      <c r="H47">
        <f>IF('Раздел 2'!Y21=SUM('Раздел 2'!Y22,'Раздел 2'!Y24:Y25),0,1)</f>
        <v>0</v>
      </c>
    </row>
    <row r="48" spans="1:8" ht="12.75">
      <c r="A48" t="str">
        <f t="shared" si="1"/>
        <v>0606021</v>
      </c>
      <c r="B48" s="1">
        <v>2</v>
      </c>
      <c r="C48">
        <v>11</v>
      </c>
      <c r="D48">
        <v>11</v>
      </c>
      <c r="E48" s="1" t="s">
        <v>334</v>
      </c>
      <c r="H48">
        <f>IF('Раздел 2'!Z21=SUM('Раздел 2'!Z22,'Раздел 2'!Z24:Z25),0,1)</f>
        <v>0</v>
      </c>
    </row>
    <row r="49" spans="1:8" ht="12.75">
      <c r="A49" t="str">
        <f t="shared" si="1"/>
        <v>0606021</v>
      </c>
      <c r="B49" s="1">
        <v>2</v>
      </c>
      <c r="C49">
        <v>12</v>
      </c>
      <c r="D49">
        <v>12</v>
      </c>
      <c r="E49" s="1" t="s">
        <v>335</v>
      </c>
      <c r="H49">
        <f>IF('Раздел 2'!AA21=SUM('Раздел 2'!AA22,'Раздел 2'!AA24:AA25),0,1)</f>
        <v>0</v>
      </c>
    </row>
    <row r="50" spans="1:8" ht="12.75">
      <c r="A50" t="str">
        <f t="shared" si="1"/>
        <v>0606021</v>
      </c>
      <c r="B50" s="1">
        <v>2</v>
      </c>
      <c r="C50">
        <v>13</v>
      </c>
      <c r="D50">
        <v>13</v>
      </c>
      <c r="E50" s="1" t="s">
        <v>336</v>
      </c>
      <c r="H50">
        <f>IF('Раздел 2'!AB21=SUM('Раздел 2'!AB22,'Раздел 2'!AB24:AB25),0,1)</f>
        <v>0</v>
      </c>
    </row>
    <row r="51" spans="1:8" ht="12.75">
      <c r="A51" t="str">
        <f t="shared" si="1"/>
        <v>0606021</v>
      </c>
      <c r="B51" s="1">
        <v>2</v>
      </c>
      <c r="C51">
        <v>14</v>
      </c>
      <c r="D51">
        <v>14</v>
      </c>
      <c r="E51" s="1" t="s">
        <v>139</v>
      </c>
      <c r="H51">
        <f>IF('Раздел 2'!Q22&gt;='Раздел 2'!Q23,0,1)</f>
        <v>0</v>
      </c>
    </row>
    <row r="52" spans="1:8" ht="12.75">
      <c r="A52" t="str">
        <f t="shared" si="1"/>
        <v>0606021</v>
      </c>
      <c r="B52" s="1">
        <v>2</v>
      </c>
      <c r="C52">
        <v>15</v>
      </c>
      <c r="D52">
        <v>15</v>
      </c>
      <c r="E52" s="1" t="s">
        <v>140</v>
      </c>
      <c r="H52">
        <f>IF('Раздел 2'!R22&gt;='Раздел 2'!R23,0,1)</f>
        <v>0</v>
      </c>
    </row>
    <row r="53" spans="1:8" ht="12.75">
      <c r="A53" t="str">
        <f t="shared" si="1"/>
        <v>0606021</v>
      </c>
      <c r="B53" s="1">
        <v>2</v>
      </c>
      <c r="C53">
        <v>16</v>
      </c>
      <c r="D53">
        <v>16</v>
      </c>
      <c r="E53" s="1" t="s">
        <v>141</v>
      </c>
      <c r="H53">
        <f>IF('Раздел 2'!S22&gt;='Раздел 2'!S23,0,1)</f>
        <v>0</v>
      </c>
    </row>
    <row r="54" spans="1:8" ht="12.75">
      <c r="A54" t="str">
        <f t="shared" si="1"/>
        <v>0606021</v>
      </c>
      <c r="B54" s="1">
        <v>2</v>
      </c>
      <c r="C54">
        <v>17</v>
      </c>
      <c r="D54">
        <v>17</v>
      </c>
      <c r="E54" s="1" t="s">
        <v>142</v>
      </c>
      <c r="H54">
        <f>IF('Раздел 2'!T22&gt;='Раздел 2'!T23,0,1)</f>
        <v>0</v>
      </c>
    </row>
    <row r="55" spans="1:8" ht="12.75">
      <c r="A55" t="str">
        <f t="shared" si="1"/>
        <v>0606021</v>
      </c>
      <c r="B55" s="1">
        <v>2</v>
      </c>
      <c r="C55">
        <v>18</v>
      </c>
      <c r="D55">
        <v>18</v>
      </c>
      <c r="E55" s="1" t="s">
        <v>143</v>
      </c>
      <c r="H55">
        <f>IF('Раздел 2'!U22&gt;='Раздел 2'!U23,0,1)</f>
        <v>0</v>
      </c>
    </row>
    <row r="56" spans="1:8" ht="12.75">
      <c r="A56" t="str">
        <f t="shared" si="1"/>
        <v>0606021</v>
      </c>
      <c r="B56" s="1">
        <v>2</v>
      </c>
      <c r="C56">
        <v>19</v>
      </c>
      <c r="D56">
        <v>19</v>
      </c>
      <c r="E56" s="1" t="s">
        <v>144</v>
      </c>
      <c r="H56">
        <f>IF('Раздел 2'!V22&gt;='Раздел 2'!V23,0,1)</f>
        <v>0</v>
      </c>
    </row>
    <row r="57" spans="1:8" ht="12.75">
      <c r="A57" t="str">
        <f t="shared" si="1"/>
        <v>0606021</v>
      </c>
      <c r="B57" s="1">
        <v>2</v>
      </c>
      <c r="C57">
        <v>20</v>
      </c>
      <c r="D57">
        <v>20</v>
      </c>
      <c r="E57" s="1" t="s">
        <v>145</v>
      </c>
      <c r="H57">
        <f>IF('Раздел 2'!W22&gt;='Раздел 2'!W23,0,1)</f>
        <v>0</v>
      </c>
    </row>
    <row r="58" spans="1:8" ht="12.75">
      <c r="A58" t="str">
        <f t="shared" si="1"/>
        <v>0606021</v>
      </c>
      <c r="B58" s="1">
        <v>2</v>
      </c>
      <c r="C58">
        <v>21</v>
      </c>
      <c r="D58">
        <v>21</v>
      </c>
      <c r="E58" s="1" t="s">
        <v>146</v>
      </c>
      <c r="H58">
        <f>IF('Раздел 2'!X22&gt;='Раздел 2'!X23,0,1)</f>
        <v>0</v>
      </c>
    </row>
    <row r="59" spans="1:8" ht="12.75">
      <c r="A59" t="str">
        <f t="shared" si="1"/>
        <v>0606021</v>
      </c>
      <c r="B59" s="1">
        <v>2</v>
      </c>
      <c r="C59">
        <v>22</v>
      </c>
      <c r="D59">
        <v>22</v>
      </c>
      <c r="E59" s="1" t="s">
        <v>147</v>
      </c>
      <c r="H59">
        <f>IF('Раздел 2'!Y22&gt;='Раздел 2'!Y23,0,1)</f>
        <v>0</v>
      </c>
    </row>
    <row r="60" spans="1:8" ht="12.75">
      <c r="A60" t="str">
        <f t="shared" si="1"/>
        <v>0606021</v>
      </c>
      <c r="B60" s="1">
        <v>2</v>
      </c>
      <c r="C60">
        <v>23</v>
      </c>
      <c r="D60">
        <v>23</v>
      </c>
      <c r="E60" s="1" t="s">
        <v>148</v>
      </c>
      <c r="H60">
        <f>IF('Раздел 2'!Q21=SUM('Раздел 2'!R21:U21),0,1)</f>
        <v>0</v>
      </c>
    </row>
    <row r="61" spans="1:8" ht="12.75">
      <c r="A61" t="str">
        <f t="shared" si="1"/>
        <v>0606021</v>
      </c>
      <c r="B61" s="1">
        <v>2</v>
      </c>
      <c r="C61">
        <v>24</v>
      </c>
      <c r="D61">
        <v>24</v>
      </c>
      <c r="E61" s="1" t="s">
        <v>149</v>
      </c>
      <c r="H61">
        <f>IF('Раздел 2'!Q22=SUM('Раздел 2'!R22:U22),0,1)</f>
        <v>0</v>
      </c>
    </row>
    <row r="62" spans="1:8" ht="12.75">
      <c r="A62" t="str">
        <f t="shared" si="1"/>
        <v>0606021</v>
      </c>
      <c r="B62" s="1">
        <v>2</v>
      </c>
      <c r="C62">
        <v>25</v>
      </c>
      <c r="D62">
        <v>25</v>
      </c>
      <c r="E62" s="1" t="s">
        <v>150</v>
      </c>
      <c r="H62">
        <f>IF('Раздел 2'!Q23=SUM('Раздел 2'!R23:U23),0,1)</f>
        <v>0</v>
      </c>
    </row>
    <row r="63" spans="1:8" ht="12.75">
      <c r="A63" t="str">
        <f t="shared" si="1"/>
        <v>0606021</v>
      </c>
      <c r="B63" s="1">
        <v>2</v>
      </c>
      <c r="C63">
        <v>26</v>
      </c>
      <c r="D63">
        <v>26</v>
      </c>
      <c r="E63" s="1" t="s">
        <v>151</v>
      </c>
      <c r="H63">
        <f>IF('Раздел 2'!Q24=SUM('Раздел 2'!R24:U24),0,1)</f>
        <v>0</v>
      </c>
    </row>
    <row r="64" spans="1:8" ht="12.75">
      <c r="A64" t="str">
        <f t="shared" si="1"/>
        <v>0606021</v>
      </c>
      <c r="B64" s="1">
        <v>2</v>
      </c>
      <c r="C64">
        <v>27</v>
      </c>
      <c r="D64">
        <v>27</v>
      </c>
      <c r="E64" s="1" t="s">
        <v>152</v>
      </c>
      <c r="H64">
        <f>IF('Раздел 2'!Q25=SUM('Раздел 2'!R25:U25),0,1)</f>
        <v>0</v>
      </c>
    </row>
    <row r="65" spans="1:8" ht="12.75">
      <c r="A65" t="str">
        <f t="shared" si="1"/>
        <v>0606021</v>
      </c>
      <c r="B65" s="1">
        <v>2</v>
      </c>
      <c r="C65">
        <v>28</v>
      </c>
      <c r="D65">
        <v>28</v>
      </c>
      <c r="E65" s="1" t="s">
        <v>337</v>
      </c>
      <c r="H65">
        <f>IF('Раздел 2'!Q21=SUM('Раздел 2'!V21:Z21),0,1)</f>
        <v>1</v>
      </c>
    </row>
    <row r="66" spans="1:8" ht="12.75">
      <c r="A66" t="str">
        <f t="shared" si="1"/>
        <v>0606021</v>
      </c>
      <c r="B66" s="1">
        <v>2</v>
      </c>
      <c r="C66">
        <v>29</v>
      </c>
      <c r="D66">
        <v>29</v>
      </c>
      <c r="E66" s="1" t="s">
        <v>338</v>
      </c>
      <c r="H66">
        <f>IF('Раздел 2'!Q22=SUM('Раздел 2'!V22:Z22),0,1)</f>
        <v>1</v>
      </c>
    </row>
    <row r="67" spans="1:8" ht="12.75">
      <c r="A67" t="str">
        <f t="shared" si="1"/>
        <v>0606021</v>
      </c>
      <c r="B67" s="1">
        <v>2</v>
      </c>
      <c r="C67">
        <v>30</v>
      </c>
      <c r="D67">
        <v>30</v>
      </c>
      <c r="E67" s="1" t="s">
        <v>339</v>
      </c>
      <c r="H67">
        <f>IF('Раздел 2'!Q24=SUM('Раздел 2'!V24:Z24),0,1)</f>
        <v>1</v>
      </c>
    </row>
    <row r="68" spans="1:8" ht="12.75">
      <c r="A68" t="str">
        <f t="shared" si="1"/>
        <v>0606021</v>
      </c>
      <c r="B68" s="1">
        <v>2</v>
      </c>
      <c r="C68">
        <v>31</v>
      </c>
      <c r="D68">
        <v>31</v>
      </c>
      <c r="E68" s="1" t="s">
        <v>340</v>
      </c>
      <c r="H68">
        <f>IF('Раздел 2'!Q25=SUM('Раздел 2'!V25:Z25),0,1)</f>
        <v>1</v>
      </c>
    </row>
    <row r="69" spans="1:8" ht="12.75">
      <c r="A69" t="str">
        <f t="shared" si="1"/>
        <v>0606021</v>
      </c>
      <c r="B69" s="1">
        <v>2</v>
      </c>
      <c r="C69">
        <v>32</v>
      </c>
      <c r="D69">
        <v>32</v>
      </c>
      <c r="E69" s="1" t="s">
        <v>341</v>
      </c>
      <c r="H69">
        <f>IF('Раздел 2'!Q23=SUM('Раздел 2'!V23:Y23),0,1)</f>
        <v>1</v>
      </c>
    </row>
    <row r="70" spans="1:8" ht="12.75">
      <c r="A70" t="str">
        <f t="shared" si="1"/>
        <v>0606021</v>
      </c>
      <c r="B70" s="1">
        <v>2</v>
      </c>
      <c r="C70">
        <v>33</v>
      </c>
      <c r="D70">
        <v>33</v>
      </c>
      <c r="E70" s="1" t="s">
        <v>342</v>
      </c>
      <c r="H70">
        <f>IF('Раздел 2'!Z21&gt;=SUM('Раздел 2'!AA21:AB21),0,1)</f>
        <v>0</v>
      </c>
    </row>
    <row r="71" spans="1:8" ht="12.75">
      <c r="A71" t="str">
        <f t="shared" si="1"/>
        <v>0606021</v>
      </c>
      <c r="B71" s="1">
        <v>2</v>
      </c>
      <c r="C71">
        <v>34</v>
      </c>
      <c r="D71">
        <v>34</v>
      </c>
      <c r="E71" s="1" t="s">
        <v>345</v>
      </c>
      <c r="H71">
        <f>IF('Раздел 2'!Z22&gt;=SUM('Раздел 2'!AA22:AB22),0,1)</f>
        <v>0</v>
      </c>
    </row>
    <row r="72" spans="1:8" ht="12.75">
      <c r="A72" t="str">
        <f t="shared" si="1"/>
        <v>0606021</v>
      </c>
      <c r="B72" s="1">
        <v>2</v>
      </c>
      <c r="C72">
        <v>35</v>
      </c>
      <c r="D72">
        <v>35</v>
      </c>
      <c r="E72" s="1" t="s">
        <v>343</v>
      </c>
      <c r="H72">
        <f>IF('Раздел 2'!Z24&gt;=SUM('Раздел 2'!AA24:AB24),0,1)</f>
        <v>0</v>
      </c>
    </row>
    <row r="73" spans="1:8" ht="12.75">
      <c r="A73" t="str">
        <f t="shared" si="1"/>
        <v>0606021</v>
      </c>
      <c r="B73" s="1">
        <v>2</v>
      </c>
      <c r="C73">
        <v>36</v>
      </c>
      <c r="D73">
        <v>36</v>
      </c>
      <c r="E73" s="1" t="s">
        <v>344</v>
      </c>
      <c r="H73">
        <f>IF('Раздел 2'!Z25&gt;=SUM('Раздел 2'!AA25:AB25),0,1)</f>
        <v>0</v>
      </c>
    </row>
    <row r="74" spans="1:8" ht="14.25" customHeight="1">
      <c r="A74" t="str">
        <f t="shared" si="1"/>
        <v>0606021</v>
      </c>
      <c r="B74" s="1">
        <v>2</v>
      </c>
      <c r="C74">
        <v>37</v>
      </c>
      <c r="D74">
        <v>37</v>
      </c>
      <c r="E74" s="1" t="s">
        <v>293</v>
      </c>
      <c r="H74">
        <f>IF(OR(AND('Раздел 2'!P21=0,'Раздел 2'!Q21=0),AND('Раздел 2'!P21&gt;0,'Раздел 2'!Q21&gt;0)),0,IF('Раздел 2'!P21=0,0,1))</f>
        <v>0</v>
      </c>
    </row>
    <row r="75" spans="1:8" ht="14.25" customHeight="1">
      <c r="A75" t="str">
        <f t="shared" si="1"/>
        <v>0606021</v>
      </c>
      <c r="B75" s="1">
        <v>2</v>
      </c>
      <c r="C75">
        <v>38</v>
      </c>
      <c r="D75">
        <v>38</v>
      </c>
      <c r="E75" s="1" t="s">
        <v>294</v>
      </c>
      <c r="H75">
        <f>IF(OR(AND('Раздел 2'!P22=0,'Раздел 2'!Q22=0),AND('Раздел 2'!P22&gt;0,'Раздел 2'!Q22&gt;0)),0,IF('Раздел 2'!P22=0,0,1))</f>
        <v>0</v>
      </c>
    </row>
    <row r="76" spans="1:8" ht="14.25" customHeight="1">
      <c r="A76" t="str">
        <f t="shared" si="1"/>
        <v>0606021</v>
      </c>
      <c r="B76" s="1">
        <v>2</v>
      </c>
      <c r="C76">
        <v>39</v>
      </c>
      <c r="D76">
        <v>39</v>
      </c>
      <c r="E76" s="1" t="s">
        <v>296</v>
      </c>
      <c r="H76">
        <f>IF(OR(AND('Раздел 2'!P24=0,'Раздел 2'!Q24=0),AND('Раздел 2'!P24&gt;0,'Раздел 2'!Q24&gt;0)),0,IF('Раздел 2'!P24=0,0,1))</f>
        <v>0</v>
      </c>
    </row>
    <row r="77" spans="1:8" ht="14.25" customHeight="1">
      <c r="A77" t="str">
        <f t="shared" si="1"/>
        <v>0606021</v>
      </c>
      <c r="B77" s="1">
        <v>2</v>
      </c>
      <c r="C77">
        <v>40</v>
      </c>
      <c r="D77">
        <v>40</v>
      </c>
      <c r="E77" s="1" t="s">
        <v>297</v>
      </c>
      <c r="H77">
        <f>IF(OR(AND('Раздел 2'!P25=0,'Раздел 2'!Q25=0),AND('Раздел 2'!P25&gt;0,'Раздел 2'!Q25&gt;0)),0,IF('Раздел 2'!P25=0,0,1))</f>
        <v>0</v>
      </c>
    </row>
    <row r="78" spans="1:8" ht="14.25" customHeight="1">
      <c r="A78" t="str">
        <f t="shared" si="1"/>
        <v>0606021</v>
      </c>
      <c r="B78" s="1">
        <v>2</v>
      </c>
      <c r="C78">
        <v>41</v>
      </c>
      <c r="D78">
        <v>41</v>
      </c>
      <c r="E78" s="1" t="s">
        <v>299</v>
      </c>
      <c r="H78">
        <f>IF(OR(AND('Раздел 2'!P21=0,'Раздел 2'!Q21=0),AND('Раздел 2'!P21&gt;0,'Раздел 2'!Q21&gt;0)),0,IF('Раздел 2'!Q21=0,0,1))</f>
        <v>0</v>
      </c>
    </row>
    <row r="79" spans="1:8" ht="14.25" customHeight="1">
      <c r="A79" t="str">
        <f t="shared" si="1"/>
        <v>0606021</v>
      </c>
      <c r="B79" s="1">
        <v>2</v>
      </c>
      <c r="C79">
        <v>42</v>
      </c>
      <c r="D79">
        <v>42</v>
      </c>
      <c r="E79" s="1" t="s">
        <v>300</v>
      </c>
      <c r="H79">
        <f>IF(OR(AND('Раздел 2'!P22=0,'Раздел 2'!Q22=0),AND('Раздел 2'!P22&gt;0,'Раздел 2'!Q22&gt;0)),0,IF('Раздел 2'!Q22=0,0,1))</f>
        <v>0</v>
      </c>
    </row>
    <row r="80" spans="1:8" ht="12.75">
      <c r="A80" t="str">
        <f t="shared" si="1"/>
        <v>0606021</v>
      </c>
      <c r="B80" s="1">
        <v>2</v>
      </c>
      <c r="C80">
        <v>43</v>
      </c>
      <c r="D80">
        <v>43</v>
      </c>
      <c r="E80" s="1" t="s">
        <v>302</v>
      </c>
      <c r="H80">
        <f>IF(OR(AND('Раздел 2'!P24=0,'Раздел 2'!Q24=0),AND('Раздел 2'!P24&gt;0,'Раздел 2'!Q24&gt;0)),0,IF('Раздел 2'!Q24=0,0,1))</f>
        <v>0</v>
      </c>
    </row>
    <row r="81" spans="1:8" ht="12.75">
      <c r="A81" t="str">
        <f t="shared" si="1"/>
        <v>0606021</v>
      </c>
      <c r="B81" s="1">
        <v>2</v>
      </c>
      <c r="C81">
        <v>44</v>
      </c>
      <c r="D81">
        <v>44</v>
      </c>
      <c r="E81" s="1" t="s">
        <v>303</v>
      </c>
      <c r="H81">
        <f>IF(OR(AND('Раздел 2'!P25=0,'Раздел 2'!Q25=0),AND('Раздел 2'!P25&gt;0,'Раздел 2'!Q25&gt;0)),0,IF('Раздел 2'!Q25=0,0,1))</f>
        <v>0</v>
      </c>
    </row>
    <row r="82" spans="1:8" ht="12.75">
      <c r="A82" s="43" t="str">
        <f aca="true" t="shared" si="2" ref="A82:A104">P_3</f>
        <v>0606021</v>
      </c>
      <c r="B82" s="43">
        <v>3</v>
      </c>
      <c r="C82" s="43">
        <v>0</v>
      </c>
      <c r="D82" s="43">
        <v>0</v>
      </c>
      <c r="E82" s="43" t="str">
        <f>CONCATENATE("Количество ошибок в разделе 3: ",H82)</f>
        <v>Количество ошибок в разделе 3: 0</v>
      </c>
      <c r="F82" s="43"/>
      <c r="G82" s="43"/>
      <c r="H82" s="43">
        <f>SUM(H83:H141)</f>
        <v>0</v>
      </c>
    </row>
    <row r="83" spans="1:8" ht="12.75">
      <c r="A83" t="str">
        <f t="shared" si="2"/>
        <v>0606021</v>
      </c>
      <c r="B83" s="1">
        <v>3</v>
      </c>
      <c r="C83">
        <v>1</v>
      </c>
      <c r="D83">
        <v>1</v>
      </c>
      <c r="E83" s="1" t="s">
        <v>153</v>
      </c>
      <c r="H83">
        <f>IF('Раздел 3'!P21&gt;='Раздел 3'!Q21,0,1)</f>
        <v>0</v>
      </c>
    </row>
    <row r="84" spans="1:8" ht="12.75">
      <c r="A84" t="str">
        <f t="shared" si="2"/>
        <v>0606021</v>
      </c>
      <c r="B84" s="1">
        <v>3</v>
      </c>
      <c r="C84">
        <v>2</v>
      </c>
      <c r="D84">
        <v>2</v>
      </c>
      <c r="E84" s="1" t="s">
        <v>154</v>
      </c>
      <c r="H84">
        <f>IF('Раздел 3'!P22&gt;='Раздел 3'!Q22,0,1)</f>
        <v>0</v>
      </c>
    </row>
    <row r="85" spans="1:8" ht="12.75">
      <c r="A85" t="str">
        <f t="shared" si="2"/>
        <v>0606021</v>
      </c>
      <c r="B85" s="1">
        <v>3</v>
      </c>
      <c r="C85">
        <v>3</v>
      </c>
      <c r="D85">
        <v>3</v>
      </c>
      <c r="E85" s="1" t="s">
        <v>155</v>
      </c>
      <c r="H85">
        <f>IF('Раздел 3'!P23&gt;='Раздел 3'!Q23,0,1)</f>
        <v>0</v>
      </c>
    </row>
    <row r="86" spans="1:8" ht="12.75">
      <c r="A86" t="str">
        <f t="shared" si="2"/>
        <v>0606021</v>
      </c>
      <c r="B86" s="1">
        <v>3</v>
      </c>
      <c r="C86">
        <v>4</v>
      </c>
      <c r="D86">
        <v>4</v>
      </c>
      <c r="E86" s="1" t="s">
        <v>156</v>
      </c>
      <c r="H86">
        <f>IF('Раздел 3'!P24&gt;='Раздел 3'!Q24,0,1)</f>
        <v>0</v>
      </c>
    </row>
    <row r="87" spans="1:8" ht="12.75">
      <c r="A87" t="str">
        <f t="shared" si="2"/>
        <v>0606021</v>
      </c>
      <c r="B87" s="1">
        <v>3</v>
      </c>
      <c r="C87">
        <v>5</v>
      </c>
      <c r="D87">
        <v>5</v>
      </c>
      <c r="E87" s="1" t="s">
        <v>157</v>
      </c>
      <c r="H87">
        <f>IF('Раздел 3'!P25&gt;='Раздел 3'!Q25,0,1)</f>
        <v>0</v>
      </c>
    </row>
    <row r="88" spans="1:8" ht="12.75">
      <c r="A88" t="str">
        <f t="shared" si="2"/>
        <v>0606021</v>
      </c>
      <c r="B88" s="1">
        <v>3</v>
      </c>
      <c r="C88">
        <v>6</v>
      </c>
      <c r="D88">
        <v>6</v>
      </c>
      <c r="E88" s="1" t="s">
        <v>158</v>
      </c>
      <c r="H88">
        <f>IF('Раздел 3'!P26&gt;='Раздел 3'!Q26,0,1)</f>
        <v>0</v>
      </c>
    </row>
    <row r="89" spans="1:8" ht="12.75">
      <c r="A89" t="str">
        <f t="shared" si="2"/>
        <v>0606021</v>
      </c>
      <c r="B89" s="1">
        <v>3</v>
      </c>
      <c r="C89">
        <v>7</v>
      </c>
      <c r="D89">
        <v>7</v>
      </c>
      <c r="E89" s="1" t="s">
        <v>159</v>
      </c>
      <c r="H89">
        <f>IF('Раздел 3'!P27&gt;='Раздел 3'!Q27,0,1)</f>
        <v>0</v>
      </c>
    </row>
    <row r="90" spans="1:8" ht="12.75">
      <c r="A90" t="str">
        <f t="shared" si="2"/>
        <v>0606021</v>
      </c>
      <c r="B90" s="1">
        <v>3</v>
      </c>
      <c r="C90">
        <v>8</v>
      </c>
      <c r="D90">
        <v>8</v>
      </c>
      <c r="E90" s="1" t="s">
        <v>160</v>
      </c>
      <c r="H90">
        <f>IF('Раздел 3'!P28&gt;='Раздел 3'!Q28,0,1)</f>
        <v>0</v>
      </c>
    </row>
    <row r="91" spans="1:8" ht="12.75">
      <c r="A91" t="str">
        <f t="shared" si="2"/>
        <v>0606021</v>
      </c>
      <c r="B91" s="1">
        <v>3</v>
      </c>
      <c r="C91">
        <v>9</v>
      </c>
      <c r="D91">
        <v>9</v>
      </c>
      <c r="E91" s="1" t="s">
        <v>161</v>
      </c>
      <c r="H91">
        <f>IF('Раздел 3'!P29&gt;='Раздел 3'!Q29,0,1)</f>
        <v>0</v>
      </c>
    </row>
    <row r="92" spans="1:8" ht="12.75">
      <c r="A92" t="str">
        <f t="shared" si="2"/>
        <v>0606021</v>
      </c>
      <c r="B92" s="1">
        <v>3</v>
      </c>
      <c r="C92">
        <v>10</v>
      </c>
      <c r="D92">
        <v>10</v>
      </c>
      <c r="E92" s="1" t="s">
        <v>162</v>
      </c>
      <c r="H92">
        <f>IF('Раздел 3'!P30&gt;='Раздел 3'!Q30,0,1)</f>
        <v>0</v>
      </c>
    </row>
    <row r="93" spans="1:8" ht="12.75">
      <c r="A93" t="str">
        <f t="shared" si="2"/>
        <v>0606021</v>
      </c>
      <c r="B93" s="1">
        <v>3</v>
      </c>
      <c r="C93">
        <v>11</v>
      </c>
      <c r="D93">
        <v>11</v>
      </c>
      <c r="E93" s="1" t="s">
        <v>163</v>
      </c>
      <c r="H93">
        <f>IF('Раздел 3'!P31&gt;='Раздел 3'!Q31,0,1)</f>
        <v>0</v>
      </c>
    </row>
    <row r="94" spans="1:8" ht="12.75">
      <c r="A94" t="str">
        <f t="shared" si="2"/>
        <v>0606021</v>
      </c>
      <c r="B94" s="1">
        <v>3</v>
      </c>
      <c r="C94">
        <v>12</v>
      </c>
      <c r="D94">
        <v>12</v>
      </c>
      <c r="E94" s="1" t="s">
        <v>164</v>
      </c>
      <c r="H94">
        <f>IF('Раздел 3'!P32&gt;='Раздел 3'!Q32,0,1)</f>
        <v>0</v>
      </c>
    </row>
    <row r="95" spans="1:8" ht="12.75">
      <c r="A95" t="str">
        <f t="shared" si="2"/>
        <v>0606021</v>
      </c>
      <c r="B95" s="1">
        <v>3</v>
      </c>
      <c r="C95">
        <v>13</v>
      </c>
      <c r="D95">
        <v>13</v>
      </c>
      <c r="E95" s="1" t="s">
        <v>165</v>
      </c>
      <c r="H95">
        <f>IF('Раздел 3'!P33&gt;='Раздел 3'!Q33,0,1)</f>
        <v>0</v>
      </c>
    </row>
    <row r="96" spans="1:8" ht="12.75">
      <c r="A96" t="str">
        <f t="shared" si="2"/>
        <v>0606021</v>
      </c>
      <c r="B96" s="1">
        <v>3</v>
      </c>
      <c r="C96">
        <v>14</v>
      </c>
      <c r="D96">
        <v>14</v>
      </c>
      <c r="E96" s="1" t="s">
        <v>166</v>
      </c>
      <c r="H96">
        <f>IF('Раздел 3'!P34&gt;='Раздел 3'!Q34,0,1)</f>
        <v>0</v>
      </c>
    </row>
    <row r="97" spans="1:8" ht="12.75">
      <c r="A97" t="str">
        <f t="shared" si="2"/>
        <v>0606021</v>
      </c>
      <c r="B97" s="1">
        <v>3</v>
      </c>
      <c r="C97">
        <v>15</v>
      </c>
      <c r="D97">
        <v>15</v>
      </c>
      <c r="E97" s="1" t="s">
        <v>167</v>
      </c>
      <c r="H97">
        <f>IF('Раздел 3'!P35&gt;='Раздел 3'!Q35,0,1)</f>
        <v>0</v>
      </c>
    </row>
    <row r="98" spans="1:8" ht="12.75">
      <c r="A98" t="str">
        <f t="shared" si="2"/>
        <v>0606021</v>
      </c>
      <c r="B98" s="1">
        <v>3</v>
      </c>
      <c r="C98">
        <v>16</v>
      </c>
      <c r="D98">
        <v>16</v>
      </c>
      <c r="E98" s="1" t="s">
        <v>168</v>
      </c>
      <c r="H98">
        <f>IF('Раздел 3'!P36&gt;='Раздел 3'!Q36,0,1)</f>
        <v>0</v>
      </c>
    </row>
    <row r="99" spans="1:8" ht="12.75">
      <c r="A99" t="str">
        <f t="shared" si="2"/>
        <v>0606021</v>
      </c>
      <c r="B99" s="1">
        <v>3</v>
      </c>
      <c r="C99">
        <v>17</v>
      </c>
      <c r="D99">
        <v>17</v>
      </c>
      <c r="E99" s="1" t="s">
        <v>169</v>
      </c>
      <c r="H99">
        <f>IF('Раздел 3'!P37&gt;='Раздел 3'!Q37,0,1)</f>
        <v>0</v>
      </c>
    </row>
    <row r="100" spans="1:8" ht="12.75">
      <c r="A100" t="str">
        <f t="shared" si="2"/>
        <v>0606021</v>
      </c>
      <c r="B100" s="1">
        <v>3</v>
      </c>
      <c r="C100">
        <v>18</v>
      </c>
      <c r="D100">
        <v>18</v>
      </c>
      <c r="E100" s="1" t="s">
        <v>170</v>
      </c>
      <c r="H100">
        <f>IF('Раздел 3'!P38&gt;='Раздел 3'!Q38,0,1)</f>
        <v>0</v>
      </c>
    </row>
    <row r="101" spans="1:8" ht="12.75">
      <c r="A101" t="str">
        <f t="shared" si="2"/>
        <v>0606021</v>
      </c>
      <c r="B101" s="1">
        <v>3</v>
      </c>
      <c r="C101">
        <v>19</v>
      </c>
      <c r="D101">
        <v>19</v>
      </c>
      <c r="E101" s="1" t="s">
        <v>171</v>
      </c>
      <c r="H101">
        <f>IF('Раздел 3'!P39&gt;='Раздел 3'!Q39,0,1)</f>
        <v>0</v>
      </c>
    </row>
    <row r="102" spans="1:8" ht="12.75">
      <c r="A102" t="str">
        <f t="shared" si="2"/>
        <v>0606021</v>
      </c>
      <c r="B102" s="1">
        <v>3</v>
      </c>
      <c r="C102">
        <v>20</v>
      </c>
      <c r="D102">
        <v>20</v>
      </c>
      <c r="E102" s="1" t="s">
        <v>172</v>
      </c>
      <c r="H102">
        <f>IF('Раздел 3'!P40&gt;='Раздел 3'!Q40,0,1)</f>
        <v>0</v>
      </c>
    </row>
    <row r="103" spans="1:8" ht="12.75">
      <c r="A103" t="str">
        <f t="shared" si="2"/>
        <v>0606021</v>
      </c>
      <c r="B103" s="1">
        <v>3</v>
      </c>
      <c r="C103">
        <v>21</v>
      </c>
      <c r="D103">
        <v>21</v>
      </c>
      <c r="E103" s="1" t="s">
        <v>173</v>
      </c>
      <c r="H103">
        <f>IF('Раздел 3'!P41&gt;='Раздел 3'!Q41,0,1)</f>
        <v>0</v>
      </c>
    </row>
    <row r="104" spans="1:8" ht="12.75">
      <c r="A104" t="str">
        <f t="shared" si="2"/>
        <v>0606021</v>
      </c>
      <c r="B104" s="1">
        <v>3</v>
      </c>
      <c r="C104">
        <v>22</v>
      </c>
      <c r="D104">
        <v>22</v>
      </c>
      <c r="E104" s="1" t="s">
        <v>174</v>
      </c>
      <c r="H104">
        <f>IF('Раздел 3'!P42&gt;='Раздел 3'!Q42,0,1)</f>
        <v>0</v>
      </c>
    </row>
    <row r="105" spans="1:8" ht="12.75">
      <c r="A105" t="str">
        <f aca="true" t="shared" si="3" ref="A105:A144">P_3</f>
        <v>0606021</v>
      </c>
      <c r="B105" s="1">
        <v>3</v>
      </c>
      <c r="C105">
        <v>23</v>
      </c>
      <c r="D105">
        <v>23</v>
      </c>
      <c r="E105" s="1" t="s">
        <v>175</v>
      </c>
      <c r="H105">
        <f>IF('Раздел 3'!P43&gt;='Раздел 3'!Q43,0,1)</f>
        <v>0</v>
      </c>
    </row>
    <row r="106" spans="1:8" ht="12.75">
      <c r="A106" t="str">
        <f t="shared" si="3"/>
        <v>0606021</v>
      </c>
      <c r="B106" s="1">
        <v>3</v>
      </c>
      <c r="C106">
        <v>24</v>
      </c>
      <c r="D106">
        <v>24</v>
      </c>
      <c r="E106" s="1" t="s">
        <v>176</v>
      </c>
      <c r="H106">
        <f>IF('Раздел 3'!P44&gt;='Раздел 3'!Q44,0,1)</f>
        <v>0</v>
      </c>
    </row>
    <row r="107" spans="1:8" ht="12.75">
      <c r="A107" t="str">
        <f t="shared" si="3"/>
        <v>0606021</v>
      </c>
      <c r="B107" s="1">
        <v>3</v>
      </c>
      <c r="C107">
        <v>25</v>
      </c>
      <c r="D107">
        <v>25</v>
      </c>
      <c r="E107" s="1" t="s">
        <v>177</v>
      </c>
      <c r="H107">
        <f>IF('Раздел 3'!P45&gt;='Раздел 3'!Q45,0,1)</f>
        <v>0</v>
      </c>
    </row>
    <row r="108" spans="1:8" ht="12.75">
      <c r="A108" t="str">
        <f t="shared" si="3"/>
        <v>0606021</v>
      </c>
      <c r="B108" s="1">
        <v>3</v>
      </c>
      <c r="C108">
        <v>26</v>
      </c>
      <c r="D108">
        <v>26</v>
      </c>
      <c r="E108" s="1" t="s">
        <v>178</v>
      </c>
      <c r="H108">
        <f>IF('Раздел 3'!P46&gt;='Раздел 3'!Q46,0,1)</f>
        <v>0</v>
      </c>
    </row>
    <row r="109" spans="1:8" ht="12.75">
      <c r="A109" t="str">
        <f t="shared" si="3"/>
        <v>0606021</v>
      </c>
      <c r="B109" s="1">
        <v>3</v>
      </c>
      <c r="C109">
        <v>27</v>
      </c>
      <c r="D109">
        <v>27</v>
      </c>
      <c r="E109" s="1" t="s">
        <v>179</v>
      </c>
      <c r="H109">
        <f>IF('Раздел 3'!P47&gt;='Раздел 3'!Q47,0,1)</f>
        <v>0</v>
      </c>
    </row>
    <row r="110" spans="1:8" ht="12.75">
      <c r="A110" t="str">
        <f t="shared" si="3"/>
        <v>0606021</v>
      </c>
      <c r="B110" s="1">
        <v>3</v>
      </c>
      <c r="C110">
        <v>28</v>
      </c>
      <c r="D110">
        <v>28</v>
      </c>
      <c r="E110" s="1" t="s">
        <v>180</v>
      </c>
      <c r="H110">
        <f>IF('Раздел 3'!P48&gt;='Раздел 3'!Q48,0,1)</f>
        <v>0</v>
      </c>
    </row>
    <row r="111" spans="1:8" ht="12.75">
      <c r="A111" t="str">
        <f t="shared" si="3"/>
        <v>0606021</v>
      </c>
      <c r="B111" s="1">
        <v>3</v>
      </c>
      <c r="C111">
        <v>29</v>
      </c>
      <c r="D111">
        <v>29</v>
      </c>
      <c r="E111" s="1" t="s">
        <v>181</v>
      </c>
      <c r="H111">
        <f>IF('Раздел 3'!P49&gt;='Раздел 3'!Q49,0,1)</f>
        <v>0</v>
      </c>
    </row>
    <row r="112" spans="1:8" ht="12.75">
      <c r="A112" t="str">
        <f t="shared" si="3"/>
        <v>0606021</v>
      </c>
      <c r="B112" s="1">
        <v>3</v>
      </c>
      <c r="C112">
        <v>30</v>
      </c>
      <c r="D112">
        <v>30</v>
      </c>
      <c r="E112" s="1" t="s">
        <v>182</v>
      </c>
      <c r="H112">
        <f>IF('Раздел 3'!P50&gt;='Раздел 3'!Q50,0,1)</f>
        <v>0</v>
      </c>
    </row>
    <row r="113" spans="1:8" ht="12.75">
      <c r="A113" t="str">
        <f t="shared" si="3"/>
        <v>0606021</v>
      </c>
      <c r="B113" s="1">
        <v>3</v>
      </c>
      <c r="C113">
        <v>31</v>
      </c>
      <c r="D113">
        <v>31</v>
      </c>
      <c r="E113" s="1" t="s">
        <v>183</v>
      </c>
      <c r="H113">
        <f>IF('Раздел 3'!P51&gt;='Раздел 3'!Q51,0,1)</f>
        <v>0</v>
      </c>
    </row>
    <row r="114" spans="1:8" ht="12.75">
      <c r="A114" t="str">
        <f t="shared" si="3"/>
        <v>0606021</v>
      </c>
      <c r="B114" s="1">
        <v>3</v>
      </c>
      <c r="C114">
        <v>32</v>
      </c>
      <c r="D114">
        <v>32</v>
      </c>
      <c r="E114" s="1" t="s">
        <v>184</v>
      </c>
      <c r="H114">
        <f>IF('Раздел 3'!P52&gt;='Раздел 3'!Q52,0,1)</f>
        <v>0</v>
      </c>
    </row>
    <row r="115" spans="1:8" ht="12.75">
      <c r="A115" t="str">
        <f t="shared" si="3"/>
        <v>0606021</v>
      </c>
      <c r="B115" s="1">
        <v>3</v>
      </c>
      <c r="C115">
        <v>33</v>
      </c>
      <c r="D115">
        <v>33</v>
      </c>
      <c r="E115" s="1" t="s">
        <v>185</v>
      </c>
      <c r="H115">
        <f>IF('Раздел 3'!P53&gt;='Раздел 3'!Q53,0,1)</f>
        <v>0</v>
      </c>
    </row>
    <row r="116" spans="1:8" ht="12.75">
      <c r="A116" t="str">
        <f t="shared" si="3"/>
        <v>0606021</v>
      </c>
      <c r="B116" s="1">
        <v>3</v>
      </c>
      <c r="C116">
        <v>34</v>
      </c>
      <c r="D116">
        <v>34</v>
      </c>
      <c r="E116" s="1" t="s">
        <v>270</v>
      </c>
      <c r="H116">
        <f>IF('Раздел 3'!P54&gt;='Раздел 3'!Q54,0,1)</f>
        <v>0</v>
      </c>
    </row>
    <row r="117" spans="1:8" ht="12.75">
      <c r="A117" t="str">
        <f t="shared" si="3"/>
        <v>0606021</v>
      </c>
      <c r="B117" s="1">
        <v>4</v>
      </c>
      <c r="C117">
        <v>35</v>
      </c>
      <c r="D117">
        <v>35</v>
      </c>
      <c r="E117" s="1" t="s">
        <v>346</v>
      </c>
      <c r="H117">
        <f>IF('Раздел 3'!P55&gt;='Раздел 3'!Q55,0,1)</f>
        <v>0</v>
      </c>
    </row>
    <row r="118" spans="1:8" ht="12.75">
      <c r="A118" t="str">
        <f t="shared" si="3"/>
        <v>0606021</v>
      </c>
      <c r="B118" s="1">
        <v>3</v>
      </c>
      <c r="C118">
        <v>36</v>
      </c>
      <c r="D118">
        <v>36</v>
      </c>
      <c r="E118" s="1" t="s">
        <v>186</v>
      </c>
      <c r="H118">
        <f>IF('Раздел 3'!P27&gt;='Раздел 3'!P28,0,1)</f>
        <v>0</v>
      </c>
    </row>
    <row r="119" spans="1:8" ht="12.75">
      <c r="A119" t="str">
        <f t="shared" si="3"/>
        <v>0606021</v>
      </c>
      <c r="B119" s="1">
        <v>3</v>
      </c>
      <c r="C119">
        <v>37</v>
      </c>
      <c r="D119">
        <v>37</v>
      </c>
      <c r="E119" s="1" t="s">
        <v>187</v>
      </c>
      <c r="H119">
        <f>IF('Раздел 3'!Q27&gt;='Раздел 3'!Q28,0,1)</f>
        <v>0</v>
      </c>
    </row>
    <row r="120" spans="1:8" ht="12.75">
      <c r="A120" t="str">
        <f t="shared" si="3"/>
        <v>0606021</v>
      </c>
      <c r="B120" s="1">
        <v>3</v>
      </c>
      <c r="C120">
        <v>38</v>
      </c>
      <c r="D120">
        <v>38</v>
      </c>
      <c r="E120" s="1" t="s">
        <v>271</v>
      </c>
      <c r="H120">
        <f>IF('Раздел 3'!P22&gt;='Раздел 3'!P23,0,1)</f>
        <v>0</v>
      </c>
    </row>
    <row r="121" spans="1:8" ht="12.75">
      <c r="A121" t="str">
        <f t="shared" si="3"/>
        <v>0606021</v>
      </c>
      <c r="B121" s="1">
        <v>3</v>
      </c>
      <c r="C121">
        <v>39</v>
      </c>
      <c r="D121">
        <v>39</v>
      </c>
      <c r="E121" s="1" t="s">
        <v>272</v>
      </c>
      <c r="H121">
        <f>IF('Раздел 3'!Q22&gt;='Раздел 3'!Q23,0,1)</f>
        <v>0</v>
      </c>
    </row>
    <row r="122" spans="1:8" ht="12.75">
      <c r="A122" t="str">
        <f t="shared" si="3"/>
        <v>0606021</v>
      </c>
      <c r="B122" s="1">
        <v>3</v>
      </c>
      <c r="C122">
        <v>40</v>
      </c>
      <c r="D122">
        <v>40</v>
      </c>
      <c r="E122" s="1" t="s">
        <v>289</v>
      </c>
      <c r="H122">
        <f>IF(OR(AND('Раздел 3'!P21=0,'Раздел 3'!P22=0),AND('Раздел 3'!P21&gt;0,'Раздел 3'!P22&gt;0)),0,IF('Раздел 3'!P22=0,0,1))</f>
        <v>0</v>
      </c>
    </row>
    <row r="123" spans="1:8" ht="12.75">
      <c r="A123" t="str">
        <f t="shared" si="3"/>
        <v>0606021</v>
      </c>
      <c r="B123" s="1">
        <v>3</v>
      </c>
      <c r="C123">
        <v>41</v>
      </c>
      <c r="D123">
        <v>41</v>
      </c>
      <c r="E123" s="1" t="s">
        <v>290</v>
      </c>
      <c r="H123">
        <f>IF(OR(AND('Раздел 3'!Q21=0,'Раздел 3'!Q22=0),AND('Раздел 3'!Q21&gt;0,'Раздел 3'!Q22&gt;0)),0,IF('Раздел 3'!Q22=0,0,1))</f>
        <v>0</v>
      </c>
    </row>
    <row r="124" spans="1:8" ht="12.75">
      <c r="A124" t="str">
        <f t="shared" si="3"/>
        <v>0606021</v>
      </c>
      <c r="B124" s="1">
        <v>3</v>
      </c>
      <c r="C124">
        <v>42</v>
      </c>
      <c r="D124">
        <v>42</v>
      </c>
      <c r="E124" s="1" t="s">
        <v>291</v>
      </c>
      <c r="H124">
        <f>IF(OR(AND('Раздел 3'!P21=0,'Раздел 3'!P22=0),AND('Раздел 3'!P21&gt;0,'Раздел 3'!P22&gt;0)),0,IF('Раздел 3'!P21=0,0,1))</f>
        <v>0</v>
      </c>
    </row>
    <row r="125" spans="1:8" ht="12.75">
      <c r="A125" t="str">
        <f t="shared" si="3"/>
        <v>0606021</v>
      </c>
      <c r="B125" s="1">
        <v>3</v>
      </c>
      <c r="C125">
        <v>43</v>
      </c>
      <c r="D125">
        <v>43</v>
      </c>
      <c r="E125" s="1" t="s">
        <v>292</v>
      </c>
      <c r="H125">
        <f>IF(OR(AND('Раздел 3'!Q21=0,'Раздел 3'!Q22=0),AND('Раздел 3'!Q21&gt;0,'Раздел 3'!Q22&gt;0)),0,IF('Раздел 3'!Q21=0,0,1))</f>
        <v>0</v>
      </c>
    </row>
    <row r="126" spans="1:8" ht="12.75">
      <c r="A126" t="str">
        <f t="shared" si="3"/>
        <v>0606021</v>
      </c>
      <c r="B126" s="1">
        <v>3</v>
      </c>
      <c r="C126">
        <v>44</v>
      </c>
      <c r="D126">
        <v>44</v>
      </c>
      <c r="E126" s="1" t="s">
        <v>203</v>
      </c>
      <c r="H126">
        <f>IF(OR(AND('Раздел 3'!P25=0,'Раздел 3'!P26=0),AND('Раздел 3'!P25&gt;0,'Раздел 3'!P26&gt;0)),0,IF('Раздел 3'!P26=0,0,1))</f>
        <v>0</v>
      </c>
    </row>
    <row r="127" spans="1:8" ht="12.75">
      <c r="A127" t="str">
        <f t="shared" si="3"/>
        <v>0606021</v>
      </c>
      <c r="B127" s="1">
        <v>3</v>
      </c>
      <c r="C127">
        <v>45</v>
      </c>
      <c r="D127">
        <v>45</v>
      </c>
      <c r="E127" s="1" t="s">
        <v>204</v>
      </c>
      <c r="H127">
        <f>IF(OR(AND('Раздел 3'!Q25=0,'Раздел 3'!Q26=0),AND('Раздел 3'!Q25&gt;0,'Раздел 3'!Q26&gt;0)),0,IF('Раздел 3'!Q26=0,0,1))</f>
        <v>0</v>
      </c>
    </row>
    <row r="128" spans="1:8" ht="12.75">
      <c r="A128" t="str">
        <f t="shared" si="3"/>
        <v>0606021</v>
      </c>
      <c r="B128" s="1">
        <v>3</v>
      </c>
      <c r="C128">
        <v>46</v>
      </c>
      <c r="D128">
        <v>46</v>
      </c>
      <c r="E128" s="1" t="s">
        <v>205</v>
      </c>
      <c r="H128">
        <f>IF(OR(AND('Раздел 3'!P25=0,'Раздел 3'!P26=0),AND('Раздел 3'!P25&gt;0,'Раздел 3'!P26&gt;0)),0,IF('Раздел 3'!P25=0,0,1))</f>
        <v>0</v>
      </c>
    </row>
    <row r="129" spans="1:8" ht="12.75">
      <c r="A129" t="str">
        <f t="shared" si="3"/>
        <v>0606021</v>
      </c>
      <c r="B129" s="1">
        <v>3</v>
      </c>
      <c r="C129">
        <v>47</v>
      </c>
      <c r="D129">
        <v>47</v>
      </c>
      <c r="E129" s="1" t="s">
        <v>206</v>
      </c>
      <c r="H129">
        <f>IF(OR(AND('Раздел 3'!Q25=0,'Раздел 3'!Q26=0),AND('Раздел 3'!Q25&gt;0,'Раздел 3'!Q26&gt;0)),0,IF('Раздел 3'!Q25=0,0,1))</f>
        <v>0</v>
      </c>
    </row>
    <row r="130" spans="1:8" ht="12.75">
      <c r="A130" t="str">
        <f t="shared" si="3"/>
        <v>0606021</v>
      </c>
      <c r="B130" s="1">
        <v>3</v>
      </c>
      <c r="C130">
        <v>48</v>
      </c>
      <c r="D130">
        <v>48</v>
      </c>
      <c r="E130" s="1" t="s">
        <v>207</v>
      </c>
      <c r="H130">
        <f>IF(OR(AND('Раздел 3'!P30=0,'Раздел 3'!P31=0),AND('Раздел 3'!P30&gt;0,'Раздел 3'!P31&gt;0)),0,IF('Раздел 3'!P31=0,0,1))</f>
        <v>0</v>
      </c>
    </row>
    <row r="131" spans="1:8" ht="12.75">
      <c r="A131" t="str">
        <f t="shared" si="3"/>
        <v>0606021</v>
      </c>
      <c r="B131" s="1">
        <v>3</v>
      </c>
      <c r="C131">
        <v>49</v>
      </c>
      <c r="D131">
        <v>49</v>
      </c>
      <c r="E131" s="1" t="s">
        <v>208</v>
      </c>
      <c r="H131">
        <f>IF(OR(AND('Раздел 3'!Q30=0,'Раздел 3'!Q31=0),AND('Раздел 3'!Q30&gt;0,'Раздел 3'!Q31&gt;0)),0,IF('Раздел 3'!Q31=0,0,1))</f>
        <v>0</v>
      </c>
    </row>
    <row r="132" spans="1:8" ht="12.75">
      <c r="A132" t="str">
        <f t="shared" si="3"/>
        <v>0606021</v>
      </c>
      <c r="B132" s="1">
        <v>3</v>
      </c>
      <c r="C132">
        <v>50</v>
      </c>
      <c r="D132">
        <v>50</v>
      </c>
      <c r="E132" s="1" t="s">
        <v>209</v>
      </c>
      <c r="H132">
        <f>IF(OR(AND('Раздел 3'!P30=0,'Раздел 3'!P31=0),AND('Раздел 3'!P30&gt;0,'Раздел 3'!P31&gt;0)),0,IF('Раздел 3'!P30=0,0,1))</f>
        <v>0</v>
      </c>
    </row>
    <row r="133" spans="1:8" ht="12.75">
      <c r="A133" t="str">
        <f t="shared" si="3"/>
        <v>0606021</v>
      </c>
      <c r="B133" s="1">
        <v>3</v>
      </c>
      <c r="C133">
        <v>51</v>
      </c>
      <c r="D133">
        <v>51</v>
      </c>
      <c r="E133" s="1" t="s">
        <v>210</v>
      </c>
      <c r="H133">
        <f>IF(OR(AND('Раздел 3'!Q30=0,'Раздел 3'!Q31=0),AND('Раздел 3'!Q30&gt;0,'Раздел 3'!Q31&gt;0)),0,IF('Раздел 3'!Q30=0,0,1))</f>
        <v>0</v>
      </c>
    </row>
    <row r="134" spans="1:8" ht="12.75">
      <c r="A134" t="str">
        <f t="shared" si="3"/>
        <v>0606021</v>
      </c>
      <c r="B134" s="1">
        <v>3</v>
      </c>
      <c r="C134">
        <v>52</v>
      </c>
      <c r="D134">
        <v>52</v>
      </c>
      <c r="E134" s="1" t="s">
        <v>283</v>
      </c>
      <c r="H134">
        <f>IF(OR(AND('Раздел 3'!P51=0,'Раздел 3'!P52=0),AND('Раздел 3'!P51&gt;0,'Раздел 3'!P52&gt;0)),0,IF('Раздел 3'!P52=0,0,1))</f>
        <v>0</v>
      </c>
    </row>
    <row r="135" spans="1:8" ht="12.75">
      <c r="A135" t="str">
        <f t="shared" si="3"/>
        <v>0606021</v>
      </c>
      <c r="B135" s="1">
        <v>3</v>
      </c>
      <c r="C135">
        <v>53</v>
      </c>
      <c r="D135">
        <v>53</v>
      </c>
      <c r="E135" s="1" t="s">
        <v>284</v>
      </c>
      <c r="H135">
        <f>IF(OR(AND('Раздел 3'!Q51=0,'Раздел 3'!Q52=0),AND('Раздел 3'!Q51&gt;0,'Раздел 3'!Q52&gt;0)),0,IF('Раздел 3'!Q52=0,0,1))</f>
        <v>0</v>
      </c>
    </row>
    <row r="136" spans="1:8" ht="12.75">
      <c r="A136" t="str">
        <f t="shared" si="3"/>
        <v>0606021</v>
      </c>
      <c r="B136" s="1">
        <v>3</v>
      </c>
      <c r="C136">
        <v>54</v>
      </c>
      <c r="D136">
        <v>54</v>
      </c>
      <c r="E136" s="1" t="s">
        <v>285</v>
      </c>
      <c r="H136">
        <f>IF(OR(AND('Раздел 3'!P51=0,'Раздел 3'!P52=0),AND('Раздел 3'!P51&gt;0,'Раздел 3'!P52&gt;0)),0,IF('Раздел 3'!P51=0,0,1))</f>
        <v>0</v>
      </c>
    </row>
    <row r="137" spans="1:8" ht="12.75">
      <c r="A137" t="str">
        <f t="shared" si="3"/>
        <v>0606021</v>
      </c>
      <c r="B137" s="1">
        <v>3</v>
      </c>
      <c r="C137">
        <v>55</v>
      </c>
      <c r="D137">
        <v>55</v>
      </c>
      <c r="E137" s="1" t="s">
        <v>286</v>
      </c>
      <c r="H137">
        <f>IF(OR(AND('Раздел 3'!Q51=0,'Раздел 3'!Q52=0),AND('Раздел 3'!Q51&gt;0,'Раздел 3'!Q52&gt;0)),0,IF('Раздел 3'!Q51=0,0,1))</f>
        <v>0</v>
      </c>
    </row>
    <row r="138" spans="1:8" ht="12.75">
      <c r="A138" t="str">
        <f t="shared" si="3"/>
        <v>0606021</v>
      </c>
      <c r="B138" s="1">
        <v>3</v>
      </c>
      <c r="C138">
        <v>56</v>
      </c>
      <c r="D138">
        <v>56</v>
      </c>
      <c r="E138" s="1" t="s">
        <v>287</v>
      </c>
      <c r="H138">
        <f>IF(OR(AND('Раздел 3'!P53=0,'Раздел 3'!P54=0),AND('Раздел 3'!P53&gt;0,'Раздел 3'!P54&gt;0)),0,IF('Раздел 3'!P54=0,0,1))</f>
        <v>0</v>
      </c>
    </row>
    <row r="139" spans="1:8" ht="12.75">
      <c r="A139" t="str">
        <f t="shared" si="3"/>
        <v>0606021</v>
      </c>
      <c r="B139" s="1">
        <v>3</v>
      </c>
      <c r="C139">
        <v>57</v>
      </c>
      <c r="D139">
        <v>57</v>
      </c>
      <c r="E139" s="1" t="s">
        <v>288</v>
      </c>
      <c r="H139">
        <f>IF(OR(AND('Раздел 3'!Q53=0,'Раздел 3'!Q54=0),AND('Раздел 3'!Q53&gt;0,'Раздел 3'!Q54&gt;0)),0,IF('Раздел 3'!Q54=0,0,1))</f>
        <v>0</v>
      </c>
    </row>
    <row r="140" spans="1:8" ht="12.75">
      <c r="A140" t="str">
        <f t="shared" si="3"/>
        <v>0606021</v>
      </c>
      <c r="B140" s="1">
        <v>3</v>
      </c>
      <c r="C140">
        <v>58</v>
      </c>
      <c r="D140">
        <v>58</v>
      </c>
      <c r="E140" s="1" t="s">
        <v>282</v>
      </c>
      <c r="H140">
        <f>IF(OR(AND('Раздел 3'!P53=0,'Раздел 3'!P54=0),AND('Раздел 3'!P53&gt;0,'Раздел 3'!P54&gt;0)),0,IF('Раздел 3'!P53=0,0,1))</f>
        <v>0</v>
      </c>
    </row>
    <row r="141" spans="1:8" ht="12.75">
      <c r="A141" t="str">
        <f t="shared" si="3"/>
        <v>0606021</v>
      </c>
      <c r="B141" s="1">
        <v>3</v>
      </c>
      <c r="C141">
        <v>59</v>
      </c>
      <c r="D141">
        <v>59</v>
      </c>
      <c r="E141" s="1" t="s">
        <v>281</v>
      </c>
      <c r="H141">
        <f>IF(OR(AND('Раздел 3'!Q53=0,'Раздел 3'!Q54=0),AND('Раздел 3'!Q53&gt;0,'Раздел 3'!Q54&gt;0)),0,IF('Раздел 3'!Q53=0,0,1))</f>
        <v>0</v>
      </c>
    </row>
    <row r="142" spans="1:8" ht="12.75">
      <c r="A142" s="43" t="str">
        <f t="shared" si="3"/>
        <v>0606021</v>
      </c>
      <c r="B142" s="43">
        <v>4</v>
      </c>
      <c r="C142" s="43">
        <v>0</v>
      </c>
      <c r="D142" s="43">
        <v>0</v>
      </c>
      <c r="E142" s="43" t="str">
        <f>CONCATENATE("Количество ошибок в разделе 4: ",H142)</f>
        <v>Количество ошибок в разделе 4: 0</v>
      </c>
      <c r="F142" s="43"/>
      <c r="G142" s="43"/>
      <c r="H142" s="43">
        <f>SUM(H143:H168)</f>
        <v>0</v>
      </c>
    </row>
    <row r="143" spans="1:8" ht="12.75">
      <c r="A143" t="str">
        <f t="shared" si="3"/>
        <v>0606021</v>
      </c>
      <c r="B143" s="1">
        <v>4</v>
      </c>
      <c r="C143">
        <v>1</v>
      </c>
      <c r="D143">
        <v>1</v>
      </c>
      <c r="E143" s="1" t="s">
        <v>188</v>
      </c>
      <c r="H143">
        <f>IF('Раздел 4'!P23&gt;='Раздел 4'!P24,0,1)</f>
        <v>0</v>
      </c>
    </row>
    <row r="144" spans="1:8" ht="12.75">
      <c r="A144" t="str">
        <f t="shared" si="3"/>
        <v>0606021</v>
      </c>
      <c r="B144" s="1">
        <v>4</v>
      </c>
      <c r="C144">
        <v>2</v>
      </c>
      <c r="D144">
        <v>2</v>
      </c>
      <c r="E144" s="1" t="s">
        <v>189</v>
      </c>
      <c r="H144">
        <f>IF('Раздел 4'!Q23&gt;='Раздел 4'!Q24,0,1)</f>
        <v>0</v>
      </c>
    </row>
    <row r="145" spans="1:8" ht="12.75">
      <c r="A145" t="str">
        <f aca="true" t="shared" si="4" ref="A145:A189">P_3</f>
        <v>0606021</v>
      </c>
      <c r="B145" s="1">
        <v>4</v>
      </c>
      <c r="C145">
        <v>3</v>
      </c>
      <c r="D145">
        <v>3</v>
      </c>
      <c r="E145" s="1" t="s">
        <v>190</v>
      </c>
      <c r="H145">
        <f>IF('Раздел 4'!R23&gt;='Раздел 4'!R24,0,1)</f>
        <v>0</v>
      </c>
    </row>
    <row r="146" spans="1:8" ht="12.75">
      <c r="A146" t="str">
        <f t="shared" si="4"/>
        <v>0606021</v>
      </c>
      <c r="B146" s="1">
        <v>4</v>
      </c>
      <c r="C146">
        <v>7</v>
      </c>
      <c r="D146">
        <v>7</v>
      </c>
      <c r="E146" s="1" t="s">
        <v>191</v>
      </c>
      <c r="H146">
        <f>IF('Раздел 4'!P23&gt;='Раздел 4'!P26,0,1)</f>
        <v>0</v>
      </c>
    </row>
    <row r="147" spans="1:8" ht="12.75">
      <c r="A147" t="str">
        <f t="shared" si="4"/>
        <v>0606021</v>
      </c>
      <c r="B147" s="1">
        <v>4</v>
      </c>
      <c r="C147">
        <v>8</v>
      </c>
      <c r="D147">
        <v>8</v>
      </c>
      <c r="E147" s="1" t="s">
        <v>192</v>
      </c>
      <c r="H147">
        <f>IF('Раздел 4'!Q23&gt;='Раздел 4'!Q26,0,1)</f>
        <v>0</v>
      </c>
    </row>
    <row r="148" spans="1:8" ht="12.75">
      <c r="A148" t="str">
        <f t="shared" si="4"/>
        <v>0606021</v>
      </c>
      <c r="B148" s="1">
        <v>4</v>
      </c>
      <c r="C148">
        <v>9</v>
      </c>
      <c r="D148">
        <v>9</v>
      </c>
      <c r="E148" s="1" t="s">
        <v>193</v>
      </c>
      <c r="H148">
        <f>IF('Раздел 4'!R23&gt;='Раздел 4'!R26,0,1)</f>
        <v>0</v>
      </c>
    </row>
    <row r="149" spans="1:8" ht="12.75">
      <c r="A149" t="str">
        <f t="shared" si="4"/>
        <v>0606021</v>
      </c>
      <c r="B149" s="1">
        <v>4</v>
      </c>
      <c r="C149">
        <v>10</v>
      </c>
      <c r="D149">
        <v>10</v>
      </c>
      <c r="E149" s="1" t="s">
        <v>347</v>
      </c>
      <c r="H149">
        <f>IF('Раздел 4'!P23&gt;='Раздел 4'!P27,0,1)</f>
        <v>0</v>
      </c>
    </row>
    <row r="150" spans="1:8" ht="12.75">
      <c r="A150" t="str">
        <f t="shared" si="4"/>
        <v>0606021</v>
      </c>
      <c r="B150" s="1">
        <v>4</v>
      </c>
      <c r="C150">
        <v>11</v>
      </c>
      <c r="D150">
        <v>11</v>
      </c>
      <c r="E150" s="1" t="s">
        <v>348</v>
      </c>
      <c r="H150">
        <f>IF('Раздел 4'!Q23&gt;='Раздел 4'!Q27,0,1)</f>
        <v>0</v>
      </c>
    </row>
    <row r="151" spans="1:8" ht="12.75">
      <c r="A151" t="str">
        <f t="shared" si="4"/>
        <v>0606021</v>
      </c>
      <c r="B151" s="1">
        <v>4</v>
      </c>
      <c r="C151">
        <v>12</v>
      </c>
      <c r="D151">
        <v>12</v>
      </c>
      <c r="E151" s="1" t="s">
        <v>349</v>
      </c>
      <c r="H151">
        <f>IF('Раздел 4'!R23&gt;='Раздел 4'!R27,0,1)</f>
        <v>0</v>
      </c>
    </row>
    <row r="152" spans="1:8" ht="12.75">
      <c r="A152" t="str">
        <f t="shared" si="4"/>
        <v>0606021</v>
      </c>
      <c r="B152" s="1">
        <v>4</v>
      </c>
      <c r="C152">
        <v>13</v>
      </c>
      <c r="D152">
        <v>13</v>
      </c>
      <c r="E152" s="1" t="s">
        <v>350</v>
      </c>
      <c r="H152">
        <f>IF('Раздел 4'!P23&gt;='Раздел 4'!P28,0,1)</f>
        <v>0</v>
      </c>
    </row>
    <row r="153" spans="1:8" ht="12.75">
      <c r="A153" t="str">
        <f t="shared" si="4"/>
        <v>0606021</v>
      </c>
      <c r="B153" s="1">
        <v>4</v>
      </c>
      <c r="C153">
        <v>14</v>
      </c>
      <c r="D153">
        <v>14</v>
      </c>
      <c r="E153" s="1" t="s">
        <v>351</v>
      </c>
      <c r="H153">
        <f>IF('Раздел 4'!Q23&gt;='Раздел 4'!Q28,0,1)</f>
        <v>0</v>
      </c>
    </row>
    <row r="154" spans="1:8" ht="12.75">
      <c r="A154" t="str">
        <f t="shared" si="4"/>
        <v>0606021</v>
      </c>
      <c r="B154" s="1">
        <v>4</v>
      </c>
      <c r="C154">
        <v>15</v>
      </c>
      <c r="D154">
        <v>15</v>
      </c>
      <c r="E154" s="1" t="s">
        <v>352</v>
      </c>
      <c r="H154">
        <f>IF('Раздел 4'!R23&gt;='Раздел 4'!R28,0,1)</f>
        <v>0</v>
      </c>
    </row>
    <row r="155" spans="1:8" ht="12.75">
      <c r="A155" t="str">
        <f t="shared" si="4"/>
        <v>0606021</v>
      </c>
      <c r="B155" s="1">
        <v>4</v>
      </c>
      <c r="C155">
        <v>16</v>
      </c>
      <c r="D155">
        <v>16</v>
      </c>
      <c r="E155" s="1" t="s">
        <v>194</v>
      </c>
      <c r="H155">
        <f>IF('Раздел 4'!P23&gt;='Раздел 4'!Q23,0,1)</f>
        <v>0</v>
      </c>
    </row>
    <row r="156" spans="1:8" ht="12.75">
      <c r="A156" t="str">
        <f t="shared" si="4"/>
        <v>0606021</v>
      </c>
      <c r="B156" s="1">
        <v>4</v>
      </c>
      <c r="C156">
        <v>17</v>
      </c>
      <c r="D156">
        <v>17</v>
      </c>
      <c r="E156" s="1" t="s">
        <v>195</v>
      </c>
      <c r="H156">
        <f>IF('Раздел 4'!P24&gt;='Раздел 4'!Q24,0,1)</f>
        <v>0</v>
      </c>
    </row>
    <row r="157" spans="1:8" ht="12.75">
      <c r="A157" t="str">
        <f t="shared" si="4"/>
        <v>0606021</v>
      </c>
      <c r="B157" s="1">
        <v>4</v>
      </c>
      <c r="C157">
        <v>18</v>
      </c>
      <c r="D157">
        <v>18</v>
      </c>
      <c r="E157" s="1" t="s">
        <v>196</v>
      </c>
      <c r="H157">
        <f>IF('Раздел 4'!P26&gt;='Раздел 4'!Q26,0,1)</f>
        <v>0</v>
      </c>
    </row>
    <row r="158" spans="1:8" ht="12.75">
      <c r="A158" t="str">
        <f t="shared" si="4"/>
        <v>0606021</v>
      </c>
      <c r="B158" s="1">
        <v>4</v>
      </c>
      <c r="C158">
        <v>19</v>
      </c>
      <c r="D158">
        <v>19</v>
      </c>
      <c r="E158" s="1" t="s">
        <v>353</v>
      </c>
      <c r="H158">
        <f>IF('Раздел 4'!P27&gt;='Раздел 4'!Q27,0,1)</f>
        <v>0</v>
      </c>
    </row>
    <row r="159" spans="1:8" ht="12.75">
      <c r="A159" t="str">
        <f t="shared" si="4"/>
        <v>0606021</v>
      </c>
      <c r="B159" s="1">
        <v>4</v>
      </c>
      <c r="C159">
        <v>20</v>
      </c>
      <c r="D159">
        <v>20</v>
      </c>
      <c r="E159" s="1" t="s">
        <v>197</v>
      </c>
      <c r="H159">
        <f>IF('Раздел 4'!Q23&gt;='Раздел 4'!R23,0,1)</f>
        <v>0</v>
      </c>
    </row>
    <row r="160" spans="1:8" ht="12.75">
      <c r="A160" t="str">
        <f t="shared" si="4"/>
        <v>0606021</v>
      </c>
      <c r="B160" s="1">
        <v>4</v>
      </c>
      <c r="C160">
        <v>21</v>
      </c>
      <c r="D160">
        <v>21</v>
      </c>
      <c r="E160" s="1" t="s">
        <v>198</v>
      </c>
      <c r="H160">
        <f>IF('Раздел 4'!Q24&gt;='Раздел 4'!R24,0,1)</f>
        <v>0</v>
      </c>
    </row>
    <row r="161" spans="1:8" ht="12.75">
      <c r="A161" t="str">
        <f t="shared" si="4"/>
        <v>0606021</v>
      </c>
      <c r="B161" s="1">
        <v>4</v>
      </c>
      <c r="C161">
        <v>22</v>
      </c>
      <c r="D161">
        <v>22</v>
      </c>
      <c r="E161" s="1" t="s">
        <v>199</v>
      </c>
      <c r="H161">
        <f>IF('Раздел 4'!Q26&gt;='Раздел 4'!R26,0,1)</f>
        <v>0</v>
      </c>
    </row>
    <row r="162" spans="1:8" ht="12.75">
      <c r="A162" t="str">
        <f t="shared" si="4"/>
        <v>0606021</v>
      </c>
      <c r="B162" s="1">
        <v>4</v>
      </c>
      <c r="C162">
        <v>23</v>
      </c>
      <c r="D162">
        <v>23</v>
      </c>
      <c r="E162" s="1" t="s">
        <v>354</v>
      </c>
      <c r="H162">
        <f>IF('Раздел 4'!Q27&gt;='Раздел 4'!R27,0,1)</f>
        <v>0</v>
      </c>
    </row>
    <row r="163" spans="1:8" ht="12.75">
      <c r="A163" t="str">
        <f t="shared" si="4"/>
        <v>0606021</v>
      </c>
      <c r="B163" s="1">
        <v>4</v>
      </c>
      <c r="C163">
        <v>24</v>
      </c>
      <c r="D163">
        <v>24</v>
      </c>
      <c r="E163" s="1" t="s">
        <v>355</v>
      </c>
      <c r="H163">
        <f>IF(OR(AND('Раздел 4'!P26=0,'Раздел 4'!P31=0),AND('Раздел 4'!P26&gt;0,'Раздел 4'!P31&gt;0)),0,IF('Раздел 4'!P31=0,0,1))</f>
        <v>0</v>
      </c>
    </row>
    <row r="164" spans="1:8" ht="12.75">
      <c r="A164" t="str">
        <f t="shared" si="4"/>
        <v>0606021</v>
      </c>
      <c r="B164" s="1">
        <v>4</v>
      </c>
      <c r="C164">
        <v>25</v>
      </c>
      <c r="D164">
        <v>25</v>
      </c>
      <c r="E164" s="1" t="s">
        <v>356</v>
      </c>
      <c r="H164">
        <f>IF(OR(AND('Раздел 4'!P26=0,'Раздел 4'!P31=0),AND('Раздел 4'!P26&gt;0,'Раздел 4'!P31&gt;0)),0,IF('Раздел 4'!P26=0,0,1))</f>
        <v>0</v>
      </c>
    </row>
    <row r="165" spans="1:8" ht="12.75">
      <c r="A165" t="str">
        <f t="shared" si="4"/>
        <v>0606021</v>
      </c>
      <c r="B165" s="1">
        <v>4</v>
      </c>
      <c r="C165">
        <v>26</v>
      </c>
      <c r="D165">
        <v>26</v>
      </c>
      <c r="E165" s="1" t="s">
        <v>357</v>
      </c>
      <c r="H165">
        <f>IF(OR(AND('Раздел 4'!P23=0,'Раздел 4'!P30=0),AND('Раздел 4'!P23&gt;0,'Раздел 4'!P30&gt;0)),0,IF('Раздел 4'!P30=0,0,1))</f>
        <v>0</v>
      </c>
    </row>
    <row r="166" spans="1:8" ht="12.75">
      <c r="A166" t="str">
        <f t="shared" si="4"/>
        <v>0606021</v>
      </c>
      <c r="B166" s="1">
        <v>4</v>
      </c>
      <c r="C166">
        <v>27</v>
      </c>
      <c r="D166">
        <v>27</v>
      </c>
      <c r="E166" s="1" t="s">
        <v>358</v>
      </c>
      <c r="H166">
        <f>IF(OR(AND('Раздел 4'!P23=0,'Раздел 4'!P30=0),AND('Раздел 4'!P23&gt;0,'Раздел 4'!P30&gt;0)),0,IF('Раздел 4'!P23=0,0,1))</f>
        <v>0</v>
      </c>
    </row>
    <row r="167" spans="1:8" ht="12.75">
      <c r="A167" t="str">
        <f t="shared" si="4"/>
        <v>0606021</v>
      </c>
      <c r="B167" s="1">
        <v>4</v>
      </c>
      <c r="C167">
        <v>28</v>
      </c>
      <c r="D167">
        <v>28</v>
      </c>
      <c r="E167" s="1" t="s">
        <v>359</v>
      </c>
      <c r="H167">
        <f>IF(OR(AND('Раздел 4'!P30=0,'Раздел 4'!P32=0),AND('Раздел 4'!P30&gt;0,'Раздел 4'!P32&gt;0)),0,IF('Раздел 4'!P32=0,0,1))</f>
        <v>0</v>
      </c>
    </row>
    <row r="168" spans="1:8" ht="12.75">
      <c r="A168" t="str">
        <f t="shared" si="4"/>
        <v>0606021</v>
      </c>
      <c r="B168" s="1">
        <v>4</v>
      </c>
      <c r="C168">
        <v>29</v>
      </c>
      <c r="D168">
        <v>29</v>
      </c>
      <c r="E168" s="1" t="s">
        <v>360</v>
      </c>
      <c r="H168">
        <f>IF(OR(AND('Раздел 4'!P30=0,'Раздел 4'!P32=0),AND('Раздел 4'!P30&gt;0,'Раздел 4'!P32&gt;0)),0,IF('Раздел 4'!P30=0,0,1))</f>
        <v>0</v>
      </c>
    </row>
    <row r="169" spans="1:8" ht="12.75">
      <c r="A169" s="43" t="str">
        <f t="shared" si="4"/>
        <v>0606021</v>
      </c>
      <c r="B169" s="43">
        <v>5</v>
      </c>
      <c r="C169" s="43">
        <v>0</v>
      </c>
      <c r="D169" s="43">
        <v>0</v>
      </c>
      <c r="E169" s="43" t="str">
        <f>CONCATENATE("Количество ошибок в разделе 5: ",H169)</f>
        <v>Количество ошибок в разделе 5: 0</v>
      </c>
      <c r="F169" s="43"/>
      <c r="G169" s="43"/>
      <c r="H169" s="43">
        <f>SUM(H170:H172)</f>
        <v>0</v>
      </c>
    </row>
    <row r="170" spans="1:8" ht="12.75">
      <c r="A170" t="str">
        <f t="shared" si="4"/>
        <v>0606021</v>
      </c>
      <c r="B170" s="1">
        <v>5</v>
      </c>
      <c r="C170">
        <v>1</v>
      </c>
      <c r="D170">
        <v>1</v>
      </c>
      <c r="E170" s="1" t="s">
        <v>200</v>
      </c>
      <c r="H170">
        <f>IF('Раздел 5'!P21=SUM('Раздел 5'!P22:P23),0,1)</f>
        <v>0</v>
      </c>
    </row>
    <row r="171" spans="1:8" ht="12.75">
      <c r="A171" t="str">
        <f t="shared" si="4"/>
        <v>0606021</v>
      </c>
      <c r="B171" s="1">
        <v>5</v>
      </c>
      <c r="C171">
        <v>2</v>
      </c>
      <c r="D171">
        <v>2</v>
      </c>
      <c r="E171" s="1" t="s">
        <v>361</v>
      </c>
      <c r="H171">
        <f>IF('Раздел 5'!P23&gt;='Раздел 5'!P29,0,1)</f>
        <v>0</v>
      </c>
    </row>
    <row r="172" spans="1:8" ht="12.75">
      <c r="A172" t="str">
        <f t="shared" si="4"/>
        <v>0606021</v>
      </c>
      <c r="B172" s="1">
        <v>5</v>
      </c>
      <c r="C172">
        <v>3</v>
      </c>
      <c r="D172">
        <v>3</v>
      </c>
      <c r="E172" s="1" t="s">
        <v>201</v>
      </c>
      <c r="H172">
        <f>IF('Раздел 5'!P23=SUM('Раздел 5'!P24:P28),0,1)</f>
        <v>0</v>
      </c>
    </row>
    <row r="173" spans="1:8" ht="12.75">
      <c r="A173" s="43" t="str">
        <f t="shared" si="4"/>
        <v>0606021</v>
      </c>
      <c r="B173" s="43">
        <v>6</v>
      </c>
      <c r="C173" s="43">
        <v>0</v>
      </c>
      <c r="D173" s="43">
        <v>0</v>
      </c>
      <c r="E173" s="43" t="str">
        <f>CONCATENATE("Количество ошибок в разделе 6: ",H173)</f>
        <v>Количество ошибок в разделе 6: 0</v>
      </c>
      <c r="F173" s="43"/>
      <c r="G173" s="43"/>
      <c r="H173" s="43">
        <f>SUM(H174:H185)</f>
        <v>0</v>
      </c>
    </row>
    <row r="174" spans="1:8" ht="12.75">
      <c r="A174" t="str">
        <f t="shared" si="4"/>
        <v>0606021</v>
      </c>
      <c r="B174" s="1">
        <v>6</v>
      </c>
      <c r="C174">
        <v>1</v>
      </c>
      <c r="D174">
        <v>1</v>
      </c>
      <c r="E174" s="1" t="s">
        <v>273</v>
      </c>
      <c r="H174">
        <f>IF('Раздел 6'!P21=SUM('Раздел 6'!P22,'Раздел 6'!P32,'Раздел 6'!P39:P40),0,1)</f>
        <v>0</v>
      </c>
    </row>
    <row r="175" spans="1:8" ht="12.75">
      <c r="A175" t="str">
        <f t="shared" si="4"/>
        <v>0606021</v>
      </c>
      <c r="B175" s="1">
        <v>6</v>
      </c>
      <c r="C175">
        <v>2</v>
      </c>
      <c r="D175">
        <v>2</v>
      </c>
      <c r="E175" s="1" t="s">
        <v>274</v>
      </c>
      <c r="H175">
        <f>IF('Раздел 6'!Q21=SUM('Раздел 6'!Q22,'Раздел 6'!Q32,'Раздел 6'!Q39:Q40),0,1)</f>
        <v>0</v>
      </c>
    </row>
    <row r="176" spans="1:8" ht="12.75">
      <c r="A176" t="str">
        <f t="shared" si="4"/>
        <v>0606021</v>
      </c>
      <c r="B176" s="1">
        <v>6</v>
      </c>
      <c r="C176">
        <v>3</v>
      </c>
      <c r="D176">
        <v>3</v>
      </c>
      <c r="E176" s="1" t="s">
        <v>362</v>
      </c>
      <c r="H176">
        <f>IF('Раздел 6'!P22=SUM('Раздел 6'!P23,'Раздел 6'!P30,'Раздел 6'!P31),0,1)</f>
        <v>0</v>
      </c>
    </row>
    <row r="177" spans="1:8" ht="12.75">
      <c r="A177" t="str">
        <f t="shared" si="4"/>
        <v>0606021</v>
      </c>
      <c r="B177" s="1">
        <v>6</v>
      </c>
      <c r="C177">
        <v>4</v>
      </c>
      <c r="D177">
        <v>4</v>
      </c>
      <c r="E177" s="1" t="s">
        <v>363</v>
      </c>
      <c r="H177">
        <f>IF('Раздел 6'!Q22=SUM('Раздел 6'!Q23,'Раздел 6'!Q30,'Раздел 6'!Q31),0,1)</f>
        <v>0</v>
      </c>
    </row>
    <row r="178" spans="1:8" ht="12.75">
      <c r="A178" t="str">
        <f t="shared" si="4"/>
        <v>0606021</v>
      </c>
      <c r="B178" s="1">
        <v>6</v>
      </c>
      <c r="C178">
        <v>5</v>
      </c>
      <c r="D178">
        <v>5</v>
      </c>
      <c r="E178" s="1" t="s">
        <v>364</v>
      </c>
      <c r="H178">
        <f>IF('Раздел 6'!P23=SUM('Раздел 6'!P24:P25,'Раздел 6'!P28:P29),0,1)</f>
        <v>0</v>
      </c>
    </row>
    <row r="179" spans="1:8" ht="12.75">
      <c r="A179" t="str">
        <f t="shared" si="4"/>
        <v>0606021</v>
      </c>
      <c r="B179" s="1">
        <v>6</v>
      </c>
      <c r="C179">
        <v>6</v>
      </c>
      <c r="D179">
        <v>6</v>
      </c>
      <c r="E179" s="1" t="s">
        <v>365</v>
      </c>
      <c r="H179">
        <f>IF('Раздел 6'!Q23=SUM('Раздел 6'!Q24:Q25,'Раздел 6'!Q28:Q29),0,1)</f>
        <v>0</v>
      </c>
    </row>
    <row r="180" spans="1:8" ht="12.75">
      <c r="A180" t="str">
        <f t="shared" si="4"/>
        <v>0606021</v>
      </c>
      <c r="B180" s="1">
        <v>6</v>
      </c>
      <c r="C180">
        <v>7</v>
      </c>
      <c r="D180">
        <v>7</v>
      </c>
      <c r="E180" s="1" t="s">
        <v>275</v>
      </c>
      <c r="H180">
        <f>IF('Раздел 6'!P25&gt;='Раздел 6'!P26,0,1)</f>
        <v>0</v>
      </c>
    </row>
    <row r="181" spans="1:8" ht="12.75">
      <c r="A181" t="str">
        <f t="shared" si="4"/>
        <v>0606021</v>
      </c>
      <c r="B181" s="1">
        <v>6</v>
      </c>
      <c r="C181">
        <v>8</v>
      </c>
      <c r="D181">
        <v>8</v>
      </c>
      <c r="E181" s="1" t="s">
        <v>277</v>
      </c>
      <c r="H181">
        <f>IF('Раздел 6'!Q25&gt;='Раздел 6'!Q26,0,1)</f>
        <v>0</v>
      </c>
    </row>
    <row r="182" spans="1:8" ht="12.75">
      <c r="A182" t="str">
        <f t="shared" si="4"/>
        <v>0606021</v>
      </c>
      <c r="B182" s="1">
        <v>6</v>
      </c>
      <c r="C182">
        <v>9</v>
      </c>
      <c r="D182">
        <v>9</v>
      </c>
      <c r="E182" s="1" t="s">
        <v>278</v>
      </c>
      <c r="H182">
        <f>IF('Раздел 6'!P25&gt;='Раздел 6'!P27,0,1)</f>
        <v>0</v>
      </c>
    </row>
    <row r="183" spans="1:8" ht="12.75">
      <c r="A183" t="str">
        <f t="shared" si="4"/>
        <v>0606021</v>
      </c>
      <c r="B183" s="1">
        <v>6</v>
      </c>
      <c r="C183">
        <v>10</v>
      </c>
      <c r="D183">
        <v>10</v>
      </c>
      <c r="E183" s="1" t="s">
        <v>276</v>
      </c>
      <c r="H183">
        <f>IF('Раздел 6'!Q25&gt;='Раздел 6'!Q27,0,1)</f>
        <v>0</v>
      </c>
    </row>
    <row r="184" spans="1:8" ht="12.75">
      <c r="A184" t="str">
        <f t="shared" si="4"/>
        <v>0606021</v>
      </c>
      <c r="B184" s="1">
        <v>6</v>
      </c>
      <c r="C184">
        <v>11</v>
      </c>
      <c r="D184">
        <v>11</v>
      </c>
      <c r="E184" s="1" t="s">
        <v>279</v>
      </c>
      <c r="H184">
        <f>IF('Раздел 6'!P32=SUM('Раздел 6'!P33:P38),0,1)</f>
        <v>0</v>
      </c>
    </row>
    <row r="185" spans="1:8" ht="12.75">
      <c r="A185" t="str">
        <f t="shared" si="4"/>
        <v>0606021</v>
      </c>
      <c r="B185" s="1">
        <v>6</v>
      </c>
      <c r="C185">
        <v>12</v>
      </c>
      <c r="D185">
        <v>12</v>
      </c>
      <c r="E185" s="1" t="s">
        <v>280</v>
      </c>
      <c r="H185">
        <f>IF('Раздел 6'!Q32=SUM('Раздел 6'!Q33:Q38),0,1)</f>
        <v>0</v>
      </c>
    </row>
    <row r="186" spans="1:8" ht="12.75">
      <c r="A186" s="43" t="str">
        <f t="shared" si="4"/>
        <v>0606021</v>
      </c>
      <c r="B186" s="43">
        <v>7</v>
      </c>
      <c r="C186" s="43">
        <v>0</v>
      </c>
      <c r="D186" s="43">
        <v>0</v>
      </c>
      <c r="E186" s="43" t="str">
        <f>CONCATENATE("Межраздельный контроль: ",H186)</f>
        <v>Межраздельный контроль: 0</v>
      </c>
      <c r="F186" s="43"/>
      <c r="G186" s="43"/>
      <c r="H186" s="43">
        <f>SUM(H187:H189)</f>
        <v>0</v>
      </c>
    </row>
    <row r="187" spans="1:8" ht="12.75">
      <c r="A187" t="str">
        <f t="shared" si="4"/>
        <v>0606021</v>
      </c>
      <c r="B187" s="1">
        <v>7</v>
      </c>
      <c r="C187">
        <v>1</v>
      </c>
      <c r="D187">
        <v>1</v>
      </c>
      <c r="E187" s="1" t="s">
        <v>366</v>
      </c>
      <c r="H187">
        <f>IF(OR(AND('Раздел 3'!P21=0,'Раздел 2'!P24=0),AND('Раздел 3'!P21&gt;0,'Раздел 2'!P24&gt;0)),0,IF('Раздел 3'!P21=0,0,1))</f>
        <v>0</v>
      </c>
    </row>
    <row r="188" spans="1:8" ht="12.75">
      <c r="A188" t="str">
        <f t="shared" si="4"/>
        <v>0606021</v>
      </c>
      <c r="B188" s="1">
        <v>7</v>
      </c>
      <c r="C188">
        <v>2</v>
      </c>
      <c r="D188">
        <v>2</v>
      </c>
      <c r="E188" s="1" t="s">
        <v>367</v>
      </c>
      <c r="H188">
        <f>IF(OR(AND('Раздел 2'!P24=0,'Раздел 3'!P21=0),AND('Раздел 2'!P24&gt;0,'Раздел 3'!P21&gt;0)),0,IF('Раздел 2'!P24=0,0,1))</f>
        <v>0</v>
      </c>
    </row>
    <row r="189" spans="1:8" ht="12.75">
      <c r="A189" t="str">
        <f t="shared" si="4"/>
        <v>0606021</v>
      </c>
      <c r="B189" s="1">
        <v>7</v>
      </c>
      <c r="C189">
        <v>3</v>
      </c>
      <c r="D189">
        <v>3</v>
      </c>
      <c r="E189" s="1" t="s">
        <v>368</v>
      </c>
      <c r="H189">
        <f>IF('Раздел 5'!P23-'Раздел 5'!P29='Раздел 6'!Q21+'Раздел 6'!Q41,0,1)</f>
        <v>0</v>
      </c>
    </row>
    <row r="191" ht="12.75">
      <c r="A191" s="50" t="s">
        <v>202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Customer</cp:lastModifiedBy>
  <cp:lastPrinted>2012-02-06T11:42:44Z</cp:lastPrinted>
  <dcterms:created xsi:type="dcterms:W3CDTF">2009-11-09T14:03:17Z</dcterms:created>
  <dcterms:modified xsi:type="dcterms:W3CDTF">2012-02-15T09:15:14Z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8.002.08.33.22.262</vt:lpwstr>
  </property>
</Properties>
</file>